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19" activeTab="0"/>
  </bookViews>
  <sheets>
    <sheet name="สรุปปีกศ64" sheetId="1" r:id="rId1"/>
    <sheet name="สรุป(มิย64-กย64)" sheetId="2" r:id="rId2"/>
    <sheet name="รายละเอียด(มิย64-กย64)" sheetId="3" r:id="rId3"/>
    <sheet name="สรุป(ตค64-พค65)" sheetId="4" r:id="rId4"/>
    <sheet name="รายละเอียด(ตค64-พค65)" sheetId="5" r:id="rId5"/>
  </sheets>
  <definedNames>
    <definedName name="_xlnm.Print_Area" localSheetId="2">'รายละเอียด(มิย64-กย64)'!$A$1:$P$184</definedName>
    <definedName name="_xlnm.Print_Area" localSheetId="0">'สรุปปีกศ64'!$A$1:$N$32</definedName>
    <definedName name="_xlnm.Print_Titles" localSheetId="4">'รายละเอียด(ตค64-พค65)'!$4:$9</definedName>
    <definedName name="_xlnm.Print_Titles" localSheetId="2">'รายละเอียด(มิย64-กย64)'!$4:$9</definedName>
    <definedName name="_xlnm.Print_Titles" localSheetId="0">'สรุปปีกศ64'!$A:$N,'สรุปปีกศ64'!$1:$4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Angsana New"/>
            <family val="1"/>
          </rPr>
          <t>เก็บข้อมูลจากบัญชี
1) 41100111010006
2) 41100111010009
3) 41100111010022</t>
        </r>
      </text>
    </comment>
    <comment ref="O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บัญชี 41100111010006</t>
        </r>
      </text>
    </comment>
    <comment ref="P4" authorId="0">
      <text>
        <r>
          <rPr>
            <b/>
            <sz val="14"/>
            <rFont val="Angsana New"/>
            <family val="1"/>
          </rPr>
          <t>Windows User:</t>
        </r>
        <r>
          <rPr>
            <sz val="14"/>
            <rFont val="Angsana New"/>
            <family val="1"/>
          </rPr>
          <t xml:space="preserve">
บัญชี 41100111010009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Angsana New"/>
            <family val="1"/>
          </rPr>
          <t>เก็บข้อมูลจากบัญชี
1) 41100111010006
2) 41100111010009
3) 41100111010022</t>
        </r>
      </text>
    </comment>
    <comment ref="O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บัญชี 41100111010006</t>
        </r>
      </text>
    </comment>
    <comment ref="P4" authorId="0">
      <text>
        <r>
          <rPr>
            <b/>
            <sz val="14"/>
            <rFont val="Angsana New"/>
            <family val="1"/>
          </rPr>
          <t>Windows User:</t>
        </r>
        <r>
          <rPr>
            <sz val="14"/>
            <rFont val="Angsana New"/>
            <family val="1"/>
          </rPr>
          <t xml:space="preserve">
บัญชี 41100111010009</t>
        </r>
      </text>
    </comment>
  </commentList>
</comments>
</file>

<file path=xl/sharedStrings.xml><?xml version="1.0" encoding="utf-8"?>
<sst xmlns="http://schemas.openxmlformats.org/spreadsheetml/2006/main" count="1273" uniqueCount="775">
  <si>
    <t xml:space="preserve"> มหาวิทยาลัยทักษิณ</t>
  </si>
  <si>
    <t>รวมรายรับ</t>
  </si>
  <si>
    <t>1. คณะศึกษาศาสตร์</t>
  </si>
  <si>
    <t>2. คณะนิติศาสตร์</t>
  </si>
  <si>
    <t>3. คณะศิลปกรรมศาสตร์</t>
  </si>
  <si>
    <t>4. คณะมนุษยศาสตร์และสังคมศาสตร์</t>
  </si>
  <si>
    <t>5. คณะเศรษฐศาสตร์และบริหารธุรกิจ</t>
  </si>
  <si>
    <t>หน่วยงาน</t>
  </si>
  <si>
    <t>6. คณะวิทยาการสุขภาพและการกีฬา</t>
  </si>
  <si>
    <t>7. คณะเทคโนโลยีและการพัฒนาชุมชน</t>
  </si>
  <si>
    <t>8. คณะวิทยาศาสตร์</t>
  </si>
  <si>
    <t>9. คณะวิศวกรรมศาสตร์</t>
  </si>
  <si>
    <t>รวมทั้งสิ้น</t>
  </si>
  <si>
    <t>รายได้โครงการบริการวิชาการ (รายรับ 100%)</t>
  </si>
  <si>
    <t>10. คณะอุตสาหกรรมเกษตรและชีวภาพ</t>
  </si>
  <si>
    <t>11. ฝ่ายบริหารกลางและทรัพยากรบุคคล</t>
  </si>
  <si>
    <t>12. ฝ่ายวิชาการ</t>
  </si>
  <si>
    <t>13. ฝ่ายบริหารวิทยาเขตสงขลา</t>
  </si>
  <si>
    <t>14. ฝ่ายกิจการนิสิตวิทยาเขตพัทลุง</t>
  </si>
  <si>
    <t xml:space="preserve">15. ฝ่ายบริหารวิทยาเขตพัทลุง </t>
  </si>
  <si>
    <t>16. ฝ่ายประกันคุณภาพการศึกษา</t>
  </si>
  <si>
    <t>17. สำนักหอสมุด (สงขลา)</t>
  </si>
  <si>
    <t>18. สำนักหอสมุด (พัทลุง)</t>
  </si>
  <si>
    <t>19. สำนักคอมพิวเตอร์ (สงขลา)</t>
  </si>
  <si>
    <t>20. สำนักคอมพิวเตอร์ (พัทลุง)</t>
  </si>
  <si>
    <t>21. บัณฑิตวิทยาลัย</t>
  </si>
  <si>
    <t>22. วิทยาลัยนานาชาติ</t>
  </si>
  <si>
    <t>มหาวิทยาลัยทักษิณ</t>
  </si>
  <si>
    <t>วันเดือนปี</t>
  </si>
  <si>
    <t>เลขที่ใบสำคัญทั่วไป</t>
  </si>
  <si>
    <t>รายการ</t>
  </si>
  <si>
    <t>รายรับ (100%)</t>
  </si>
  <si>
    <t>รายรับสุทธิ*</t>
  </si>
  <si>
    <t>(1)</t>
  </si>
  <si>
    <t>(2)</t>
  </si>
  <si>
    <t>(3)</t>
  </si>
  <si>
    <t>คณะศึกษาศาสตร์</t>
  </si>
  <si>
    <t>รวม-คณะศึกษาศาสตร์</t>
  </si>
  <si>
    <t>คณะนิติศาสตร์</t>
  </si>
  <si>
    <t>รวม-คณะนิติศาสตร์</t>
  </si>
  <si>
    <t>คณะศิลปกรรมศาสตร์</t>
  </si>
  <si>
    <t>รวม-คณะศิลปกรรมศาสตร์</t>
  </si>
  <si>
    <t>คณะมนุษยศาสตร์และสังคมศาสตร์</t>
  </si>
  <si>
    <t>รวม-คณะมนุษยศาสตร์และสังคมศาสตร์</t>
  </si>
  <si>
    <t>คณะเศรษฐศาสตร์และบริหารธุรกิจ</t>
  </si>
  <si>
    <t>รวม-คณะเศรษฐศาสตร์และบริหารธุรกิจ</t>
  </si>
  <si>
    <t>คณะวิทยาการสุขภาพและการกีฬา</t>
  </si>
  <si>
    <t>รวม-คณะวิทยาการสุขภาพและการกีฬา</t>
  </si>
  <si>
    <t>คณะเทคโนโลยีและการพัฒนาชุมชน</t>
  </si>
  <si>
    <t>รวม-คณะเทคโนโลยีและการพัฒนาชุมชน</t>
  </si>
  <si>
    <t>คณะวิทยาศาสตร์</t>
  </si>
  <si>
    <t>รวม-คณะวิทยาศาสตร์</t>
  </si>
  <si>
    <t>คณะวิศวกรรมศาสตร์</t>
  </si>
  <si>
    <t>รวม-คณะวิศวกรรมศาสตร์</t>
  </si>
  <si>
    <t>คณะอุตสาหกรรมเกษตรและชีวภาพ</t>
  </si>
  <si>
    <t>รวม-คณะอุตสาหกรรมเกษตรและชีวภาพ</t>
  </si>
  <si>
    <t>ฝ่ายบริหารกลางและทรัพยากรบุคคล</t>
  </si>
  <si>
    <t>รวม-ฝ่ายบริหารกลางและทรัพยากรบุคคล</t>
  </si>
  <si>
    <t>ฝ่ายวิชาการ</t>
  </si>
  <si>
    <t>รวม-ฝ่ายวิชาการ</t>
  </si>
  <si>
    <t>สำนักหอสมุด (สงขลา)</t>
  </si>
  <si>
    <t>รวม-สำนักหอสมุด (สงขลา)</t>
  </si>
  <si>
    <t>สำนักหอสมุด (พัทลุง)</t>
  </si>
  <si>
    <t>รวม-สำนักหอสมุด (พัทลุง)</t>
  </si>
  <si>
    <t>สำนักคอมพิวเตอร์ (สงขลา)</t>
  </si>
  <si>
    <t>รวม-สำนักคอมพิวเตอร์ (สงขลา)</t>
  </si>
  <si>
    <t>สำนักคอมพิวเตอร์ (พัทลุง)</t>
  </si>
  <si>
    <t>รวม-สำนักคอมพิวเตอร์ (พัทลุง)</t>
  </si>
  <si>
    <t>บัณฑิตวิทยาลัย</t>
  </si>
  <si>
    <t>รวม-บัณฑิตวิทยาลัย</t>
  </si>
  <si>
    <t>วิทยาลัยนานาชาติ</t>
  </si>
  <si>
    <t>รวม-วิทยาลัยนานาชาติ</t>
  </si>
  <si>
    <t>วิทยาลัยการจัดการเพื่อการพัฒนา</t>
  </si>
  <si>
    <t>รวม-วิทยาลัยการจัดการเพื่อการพัฒนา</t>
  </si>
  <si>
    <t>สถาบันทักษิณคดีศึกษา</t>
  </si>
  <si>
    <t>รวม-สถาบันทักษิณคดีศึกษา</t>
  </si>
  <si>
    <t>สถาบันวิจัยและพัฒนา</t>
  </si>
  <si>
    <t>รวม-สถาบันวิจัยและพัฒนา</t>
  </si>
  <si>
    <t>สถาบันปฏิบัติการชุมชนเพื่อการศึกษาแบบบูรณาการ</t>
  </si>
  <si>
    <t>รวม-สถาบันปฏิบัติการชุมชนเพื่อการศึกษาแบบบูรณาการ</t>
  </si>
  <si>
    <t>(6)</t>
  </si>
  <si>
    <t>(7)</t>
  </si>
  <si>
    <t>ฝ่ายประกันคุณภาพการศึกษา</t>
  </si>
  <si>
    <t>รวม-ฝ่ายประกันคุณภาพการศึกษา</t>
  </si>
  <si>
    <t>สำนักส่งเสริมการบริการวิชาการและภูมิปัญญาชุมชน มหาวิทยาลัยทักษิณ</t>
  </si>
  <si>
    <t>รวม-สำนักส่งเสริมการบริการวิชาการและภูมิปัญญาชุมชน มหาวิทยาลัยทักษิณ</t>
  </si>
  <si>
    <t>การจัดสรรเงินค่าธรรมเนียมบริการวิชาการ</t>
  </si>
  <si>
    <t>รวมค่าธรรมเนียมบริการวิชาการ</t>
  </si>
  <si>
    <t>กรณีใช้สถานที่ของมหาวิทยาลัย</t>
  </si>
  <si>
    <t>กรณีไม่ใช้สถานที่ของมหาวิทยาลัย</t>
  </si>
  <si>
    <t>ตามระเบียบฯ การให้บริการวิชาการ พ.ศ. 2563</t>
  </si>
  <si>
    <t>หลังหักค่าธรรมเนียมบริการวิชาการ</t>
  </si>
  <si>
    <t>เข้ามหาวิทยาลัย</t>
  </si>
  <si>
    <t>เข้าเงินสะสมของส่วนงาน/หน่วยงาน/สำนักงานมหาวิทยาลัย</t>
  </si>
  <si>
    <t>เข้ากองทุนบริการวิชาการและนวัตกรรม</t>
  </si>
  <si>
    <t>(ภายใน 16%)</t>
  </si>
  <si>
    <t>(ภายนอก 6%)</t>
  </si>
  <si>
    <t>(ใน 8%, นอก 2.5%)</t>
  </si>
  <si>
    <t>(ใน 5%, นอก 2%)</t>
  </si>
  <si>
    <t>(ใน 3%, นอก 1.5%)</t>
  </si>
  <si>
    <t>(16%,  6%)</t>
  </si>
  <si>
    <t>(84%,94%,100%)</t>
  </si>
  <si>
    <t>(8)</t>
  </si>
  <si>
    <t>(9) = (2) + (3)</t>
  </si>
  <si>
    <t>(10) = (1) - (9)</t>
  </si>
  <si>
    <t>-</t>
  </si>
  <si>
    <t>ยอดยกไป 3 รหัสบัญชีรวมกันหักด้วยรายการกลับบัญชีต้นปีและรายการปรับปรุง</t>
  </si>
  <si>
    <t>หมายเหตุ  :</t>
  </si>
  <si>
    <t>อัตราการจัดสรรเงินค่าธรรมเนียมบริการวิชาการให้เป็นไปตามหลักเกณฑ์ระเบียบมหาวิทยาลัยทักษิณ ว่าด้วยการให้บริการวิชาการ พ.ศ.2563  (ประกาศ ณ วันที่ 25 เมษายน พ.ศ. 2563) ดังนี้</t>
  </si>
  <si>
    <t>1.  กรณีที่ใช้สถานที่ของมหาวิทยาลัย  ร้อยละ  16   (กองทุนบริการวิชาการและนวัตกรรมร้อยละ 8  เข้ามหาวิทยาลัยร้อยละ 5   เงินสะสมของส่วนงาน/หน่วยงานร้อยละ 3 )</t>
  </si>
  <si>
    <t>2.  กรณีที่มิใช้สถานที่ของมหาวิทยาลัย  ร้อยละ  6   (กองทุนบริการวิชาการและนวัตกรรมร้อยละ 2.5  เข้ามหาวิทยาลัยร้อยละ 2   เงินสะสมของส่วนงาน/หน่วยงานร้อยละ 1.5 )</t>
  </si>
  <si>
    <t>*</t>
  </si>
  <si>
    <t>รายรับสุทธิ คือ รายรับ(100%)  หักด้วยค่าธรรมเนียมบริการวิชาการที่จัดสรรเข้ากองทุนบริการวิชาการ(16%,6%)  ซึ่งรายรับสุทธิดังกล่าวจะบันทึกกระทบงบประมาณรายจ่ายในระบบสารสนเทศบัญชีสามมิติ  แหล่งเงินรายได้บริการวิชาการ  ให้กับหน่วยงานเจ้าของโครงการ</t>
  </si>
  <si>
    <r>
      <t xml:space="preserve">เพื่อดำเนินการและเบิกจ่ายเงินไปใช้จ่ายตามวัตถุประสงค์ของการบริการวิชาการที่ได้รับอนุมัติต่อไป </t>
    </r>
    <r>
      <rPr>
        <u val="single"/>
        <sz val="13"/>
        <rFont val="Angsana New"/>
        <family val="1"/>
      </rPr>
      <t>ทั้งนี้ยกเว้น</t>
    </r>
    <r>
      <rPr>
        <sz val="13"/>
        <rFont val="Angsana New"/>
        <family val="1"/>
      </rPr>
      <t xml:space="preserve">วิทยาลัยการจัดการเพื่อการพัฒนาจะไม่หักค่าธรรมเนียมบริการวิชาการเนื่องจากกำหนดให้หักในลักษณะเงินอุดหนุนมหาวิทยาลัยทักษิณ ในอัตราร้อยละ 5 </t>
    </r>
  </si>
  <si>
    <t>(อ้างอิงตามงบประมาณรายจ่ายประจำปีงบประมาณ พ.ศ. 2564  มหาวิทยาลัยทักษิณ  หน้า 273  ข้อ 17) และฝ่ายการคลังฯจะไม่บันทึกกระทบงบประมาณให้กับวิทยาลัยการจัดการฯเพื่อนำไปใช้จ่ายเนื่องจากได้รับการจัดสรรงบประมาณประจำปีแล้ว</t>
  </si>
  <si>
    <t>รายได้โครงการบริการวิชาการ</t>
  </si>
  <si>
    <t>ส่วนงาน / หน่วยงาน</t>
  </si>
  <si>
    <t>ประจำเดือนมิถุนายน 2564</t>
  </si>
  <si>
    <t>ประจำเดือนกรกฎาคม 2564</t>
  </si>
  <si>
    <t>ประจำเดือนสิงหาคม 2564</t>
  </si>
  <si>
    <t>ประจำเดือน  30 กันยายน 2564</t>
  </si>
  <si>
    <t>รวมทั้งปีงบประมาณ 2564 (1 ตุลาคม 2563 - 30 กันยายน 2564)</t>
  </si>
  <si>
    <t>รายรับ(100%)</t>
  </si>
  <si>
    <t>รายรับสุทธิ</t>
  </si>
  <si>
    <t>เข้าเงินสะสมของส่วนงาน/หน่วยงาน/สนง. มหาวิทยาลัย</t>
  </si>
  <si>
    <t>23. สถาบันทักษิณคดีศึกษา</t>
  </si>
  <si>
    <t>24. สถาบันวิจัยและพัฒนา</t>
  </si>
  <si>
    <t>25. สถาบันปฏิบัติการชุมชนเพื่อการศึกษาแบบบูรณาการ</t>
  </si>
  <si>
    <t>26. สำนักส่งเสริมการบริการวิชาการและภูมิปัญญาชุมชน มหาวิทยาลัยทักษิณ</t>
  </si>
  <si>
    <t>27. วิทยาลัยการจัดการเพื่อการพัฒนา</t>
  </si>
  <si>
    <t>รายละเอียดรายได้โครงการบริการวิชาการ</t>
  </si>
  <si>
    <t>01/06/2564</t>
  </si>
  <si>
    <t>RV00300000564060012</t>
  </si>
  <si>
    <t>บันทึกตัดรด.รอการรับรู้ รับเงินโอนธ.ไทยพาณิชย์044-1,26พ.ค.64 รายได้โครงการ คณะศึกษาฯ งปม.สนับสนุนโครงการพัฒนาการจัดการเรียนรู้แบบActive Learning (GPAS 5 STEPS)สำหรับนิสิตฝึกประสบการณ์ในสถานศึกษาจากบ.เดอะมาสเตอร์กรุ๊ปแมเนจเม้นท์ จก. ค่าธ.6%1,800กองทุน2%600,โอนกำไร29,400,รายได้สะสม1.5%450,สำนักส่งเสริมฯ2.5%750,เบิก28,200จาก30,000 ,โอน30,000</t>
  </si>
  <si>
    <t>04/06/2564</t>
  </si>
  <si>
    <t>RV00300000564060105</t>
  </si>
  <si>
    <t>รับเงินโอนธ.กรุงไทย359-3,25(200)26(200x2)27(200x9+200จาก400)28(200x7+200จาก400+200จาก400+200จาก600+200จาก800)29(200x6+200จาก600)30(200x8+200จาก800)เม.ย.64เงิน7,400  ,1(200x2)3(200)พ.ย.64 เงิน600 ใบนำส่ง193/64 รายได้โครงการ คณะศึกษาฯ ค่าลงทะเบียนโครงการพัฒนาวิชาชีพครูฯ(Lesson StudyและOpen Approach) ค่าธ.6%480กองทุน2%160,โอนกำไร7,840,รายได้สะสม1.5%120,สำนักส่งเสริมฯ2.5%200,เบิก7,520จาก8,000 จาก40โรงเรียน</t>
  </si>
  <si>
    <t>RV00300000564060106</t>
  </si>
  <si>
    <t>รับเงินโอนธ.กรุงไทย359-3,25(200)27(200+200จาก400)28(200+200จาก600)29(200+200จาก600)30(200x3+200จาก1,000+200จาก800)เม.ย.64 เงิน2,400 ใบนำส่ง192/64 รายได้โครงการ คณะศึกษาฯ ค่าลงทะเบียนโครงการพัฒนาวิชาชีพครูฯ(Lesson StudyและOpen Approach) ค่าธ.6%144กองทุน2%48,โอนกำไร2,352,รายได้สะสม1.5%36,สำนักส่งเสริมฯ2.5%60,เบิก2,256จาก2,400 จาก12โรงเรียน</t>
  </si>
  <si>
    <t>RV00300000564060107</t>
  </si>
  <si>
    <t>รับเงินโอนธ.กรุงไทย359-3,25(200)26(200x3)27(200x9)28(200x5+200จาก400+200จาก400+200จาก600+200จาก600)29(200x6+200จาก600)30(200x7+200จาก800)เม.ย.64 เงิน7,400  ,1(200x2)3(200)พ.ค.64 เงิน600 ใบนำส่ง194/64 รายได้โครงการ คณะศึกษาฯ ค่าลงทะเบียนโครงการพัฒนาวิชาชีพครูฯ(Lesson StudyและOpen Approach) ค่าธ.6%480กองทุน2%160,โอนกำไร7,840,รายได้สะสม1.5%120,สำนักส่งเสริมฯ2.5%200,เบิก7,520จาก8,000 จาก40โรงเรียน</t>
  </si>
  <si>
    <t>14/06/2564</t>
  </si>
  <si>
    <t>RV00300000564060182</t>
  </si>
  <si>
    <t>รับเงินโอนธ.กรุงไทย359-3,2(200x12)3(200x4)4(200x8)5(200)6(200)7(200x11)มิ.ย.64 ใบนำส่ง197/64 รายได้โครงการ คณะศึกษาฯ ค่าลงทะเบียนโครงการพัฒนาวิชาชีพครูฯ(Lesson StudyและOpen Approach) ค่าธ.6%444กองทุน2%148,โอนกำไร7,252,รายได้สะสม1.5%111,สำนักส่งเสริมฯ2.5%185,เบิก6,956จาก7,400 จำนวน37รร. ตามอว8205.01/ ลว.31พ.ค.64</t>
  </si>
  <si>
    <t>18/06/2564</t>
  </si>
  <si>
    <t>RV00300000564060199</t>
  </si>
  <si>
    <t>รับเงินโอนธ.กรุงไทย359-3,4มิ.ย.64 รายได้โครงการฯ คณะศึกษาฯ เงินอุดหนุนโครงการส่งเสริมกระบวนการชุมชนแห่งการเรียนรู้เพื่อพัฒนาจรรยาบรรณฯ:E-PLCจากสนง.เลขาธิการคุรุสภา ค่าธ.16%27,830.40 กองทุน5%8,697,โอนกำไร165,243,สะสม3%5,218.20,สสช.8%13,915.20,เบิก146,109.60จาก173,940</t>
  </si>
  <si>
    <t>02/08/2564</t>
  </si>
  <si>
    <t>RV00300000564080011</t>
  </si>
  <si>
    <t>ตัดรด.รอการรับรู้ ธ.ไทยพาณิชย์5949-4,21(4000)22(4000x7)23(5000)25(5000x3+4000x3)26(4000x16+5000)27(5000x2)28(4000x2+5000x2)29(4000x5)30(4000x2)มิ.ย.64 เงิน189,000 ,1(4000x2)2(5000)5(5000)6(4000x2)9(5000+4000)12(4000x3)13(5000+4000x3)14(4000x4)19(4000)20(5000)21(4000x4)22(5000+4000)23(5000x2)24(5000+4000x2)ก.ค.64เงิน137,000 คณะศึกษาฯ ค่าลทบ.คก.พัฒนาข้าราชการครูฯเลื่อนวิทยาฐานะฯ ค่าธ.6%19,560กองทุน2%6,520,โอนกำไร319,480,รายได้สะสม1.5%4,890,สำนักส่งเสริมฯ2.5%8,150,เบิก306,440จาก326,000จากข้าราชการฯ</t>
  </si>
  <si>
    <t>13/08/2564</t>
  </si>
  <si>
    <t>RV00300000564080169</t>
  </si>
  <si>
    <t>รับเงินโอนธ.ไทยพาณิชย์5949-4,3(4000)4(4000)5(4000)6(4000x14)7(4000)8(4000x4)9(4000x4)ส.ค.64เงิน104,000 ,ตัดรด.รอการรับรู้SCB609-3,5(4000)6(4000x5)10(4000)14(4000)16(4000)23(4000)24(4000)29(4000)30(4000)ก.ค.64เงิน52,000 รับเงินใบนำส่ง214/64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ค่าธ.6%9,360กองทุน2%3,120,โอนกำไร152,880,รายได้สะสม1.5%2,340,สำนักส่งเสริมฯ2.5%3,900 เบิก146,640จาก156,000 ตามอว8205.01/0324ลว21พ.ค.64</t>
  </si>
  <si>
    <t>RV00300000564080190</t>
  </si>
  <si>
    <t>รับเงินโอนธ.ไทยพาณิชย์5949-4,9ส.ค.64เงิน4,000 ,ตัดรด.รอการรับรู้SCB5949-4,24(4000x2)26(4000x2)28(4000x8)29(4000)30(4000x3)มิ.ย.64เงิน64,000 ,2(4000x6)5(4000x3)7(4000)8(4000x8)15(4000)19(400+3600+4000x7)22(4000)28(4000x2)ก.ค.64เงิน120,000 รับเงินใบนำส่ง213/64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ค่าธ.6%11,280กองทุน2%3,760,โอนกำไร184,240,รายได้สะสม1.5%2,8200,สำนักส่งเสริมฯ2.5%4,700 เบิก176,720จาก188,000</t>
  </si>
  <si>
    <t>23/08/2564</t>
  </si>
  <si>
    <t>RV00300000564080299</t>
  </si>
  <si>
    <t>รับเงินโอนธ.ไทยพาณิชย์5949-4,18ส.ค.64 รับเงินใบนำส่ง218/64 รายได้โครงการฯ คณะศึกษาฯ ค่าลงทะเบียนโครงการพัฒนาศักยภาพบุคลากรทางการศึกษาด้านการส่งเสริมความรู้ฯให้ครูและบุคลากรทางการศึกษามีวิทยฐานนะและเลื่อนวิทยฐานะฯจากภายนอก ค่าธ.6%6,000กองทุน2%2,000,โอนกำไร98,000,รายได้สะสม1.5%1,500,สำนักส่งเสริมฯ2.5%2,500เบิก94,000จาก100,000 ,โอน100,000</t>
  </si>
  <si>
    <t>RV00300000564080309</t>
  </si>
  <si>
    <t>บันทึกตัดรด.รอการรับรู้ ธ.ไทยพาณิชย์5949-4,28พ.ค.64(2000) ,7(2000)9(2500+1000)10(1000)13(2500)14(2500)19(2500)29(2000)มิ.ย.64เงิน16,000 ,12(2500)22(1000+1000)ก.ค.64 เงิน2,000 รับเงินใบนำส่ง220/64คณะศึกษาฯ ค่าลงตีพิมพ์ผลงานทางวิชาการในวารสารศึกษาศาสตร์ ม.ทักษิณ ตามประกาศคณะศึกษาฯ เรื่อง อัตราการจัดเก็บค่าลงตีพิมพ์ผลงานทางวิชาการฯ ลว29พ.ค.2563 ค่าธ.16%4,080,กองทุน5%1,275,โอนกำไร24,225,สะสม3%765,สสช.8%2,040,เบิก21,420จาก25,500</t>
  </si>
  <si>
    <t>GJ0030000056408000096</t>
  </si>
  <si>
    <t>ยกเลิกใบเสร็จรับเงิน ยกเลิก RV00300000564080309 เนื่องจากจำนวนเงินไม่ถูกต้อง</t>
  </si>
  <si>
    <t>RV00300000564080310</t>
  </si>
  <si>
    <t>บันทึกตัดรด.รอการรับรู้ ธ.ไทยพาณิชย์5949-4,28พ.ค.64(2000) ,7(2000)9(2500+1000)10(1000)13(2500)14(2500)19(2500)29(2000)มิ.ย.64เงิน16,000 ,12(2500)22(1000+1000)ก.ค.64 เงิน2,000 รับเงินใบนำส่ง220/64คณะศึกษาฯ ค่าลงตีพิมพ์ผลงานทางวิชาการในวารสารศึกษาศาสตร์ ม.ทักษิณ ตามประกาศคณะศึกษาฯ เรื่อง อัตราการจัดเก็บค่าลงตีพิมพ์ผลงานทางวิชาการฯ ลว29พ.ค.2563 ค่าธ.16%3,600,กองทุน5%1,125,โอนกำไร21,375,สะสม3%675,สสช.8%1,800,เบิก18,900จาก22,500</t>
  </si>
  <si>
    <t>16/09/2564</t>
  </si>
  <si>
    <t>RV00300000564090216</t>
  </si>
  <si>
    <t>รับเงินโอน ธ.ไทยพาณิชย์5949-4,5(4000)9(4000x6)10(4000)ก.ย.64เงิน32,000 ,ตัดบัญชีรด.รอการรับรู้ รับเงินโอนธ.ไทยพาณิชย์5949-4,23(4000x5)24(4000x2)27(4000x7)ส.ค.64เงิน56,000 รับเงินใบนำส่ง235/64 รายได้โครงการ คณะศึกษาฯ ค่าลงทะเบียนโครงการพัฒนาข้าราชการครูและบุคลากรทางการศึกษาเพื่อเลื่อนวิทยาฐานะให้สูงขึ้นระดับชำนาญการหรือเชี่ยวชาญ จากบุคคลภายนอก  ค่าธ.6%5,280กองทุน2%1,760,โอนกำไร86,240,รายได้สะสม1.5%1,320สำนักส่งเสริมฯ2.5%2,200เบิก82,720จาก88,000 อว8205.01/0441 ลว23มิ.ย.64</t>
  </si>
  <si>
    <t>17/09/2564</t>
  </si>
  <si>
    <t>RV00300000564090243</t>
  </si>
  <si>
    <t>รับเงินโอน ธ.ไทยพาณิชย์5949-4,15ก.ย.64(4,000+4,000) รับเงินใบนำส่ง236/64 รายได้โครงการ คณะศึกษาฯ ค่าลงทะเบียนโครงการพัฒนาข้าราชการครูและบุคลากรทางการศึกษาเพื่อเลื่อนวิทยาฐานะให้สูงขึ้นระดับชำนาญการหรือเชี่ยวชาญ จากบุคคลภายนอก  ค่าธ.6%480กองทุน2%160,โอนกำไร7,840,รายได้สะสม1.5%120สำนักส่งเสริมฯ2.5%200เบิก7,520จาก8,000 อว8205.01/0441 ลว23มิ.ย.64</t>
  </si>
  <si>
    <t>23/09/2564</t>
  </si>
  <si>
    <t>RV00300000564090360</t>
  </si>
  <si>
    <t>รับเงินโอน ธ.ไทยพาณิชย์5949-4,6(4000x2+1000x2)9(5000)10(5000x2)15(5000)17(5000x5)18(5000x2)21(5000)22(5000x2)ก.ย.64 รับเงินใบนำส่ง247/64 รายได้โครงการ คณะศึกษาฯ ค่าลงทะเบียนโครงการพัฒนาข้าราชการครูและบุคลากรทางการศึกษาเพื่อเลื่อนวิทยาฐานะให้สูงขึ้นระดับชำนาญการหรือเชี่ยวชาญ จากบุคคลภายนอก  ค่าธ.6%4,800กองทุน2%1,600,โอนกำไร78,400,รายได้สะสม1.5%1,200สำนักส่งเสริมฯ2.5%2,000เบิก75,200จาก80,000 อว8205.01/0324 ลว21พ.ค.64</t>
  </si>
  <si>
    <t>RV00300000564090362</t>
  </si>
  <si>
    <t>ตัดรด.รอรับรู้ ธ.ไทยพาณิชย์5949-4,22ก.ค.64(1,000),23ส.ค.64(1,000),31ส.ค.64(2,500) ,รับเงินโอน ธ.ไทยพาณิชย์5949-4,15ก.ย.64(2,500) ใบนำส่ง245/64คณะศึกษาฯ ค่าลงตีพิมพ์ผลงานวิชาการในวารสารศึกษาฯ จากบุคคลภายนอก ค่าธ.16%1,120,กองทุน5%350,โอนกำไร6,650,สะสม3%210,สสช.8%560,เบิก5,880จาก7,000</t>
  </si>
  <si>
    <t>28/09/2564</t>
  </si>
  <si>
    <t>RV00300000564090391</t>
  </si>
  <si>
    <t>รับเงินโอน ธ.ไทยพาณิชย์5949-4,8(300x8)9(30x4)11(300+200)12(300)13(300)14(300+200)15(300x3)16(300)18(300x2)20(300x3+200)23(300x2)24(300x3)ก.ย.เงิน9,900,ตัดรอรับรู้ ธ.ไทยพาณิชย์5949-4,21(300x10)22(300)23(300x5)29(300x4)30(300x4)ส.ค.64 เงิน7,200  รายได้โครงการฯ คณะศึกษาฯ ค่าลงทะเบียนโครงการติดอาวุธครูพลศึกษาช่วงโควิดฯ ค่าธ.6%1,008กองทุน2%336,โอนกำไร16,464,รายได้สะสม1.5%252,สำนักส่งเสริมฯ2.5%420เบิก15,792จาก16,800</t>
  </si>
  <si>
    <t>RV00300000564080279</t>
  </si>
  <si>
    <t>รับเงินโอนธ.ไทยพาณิชย์5949-4,21ส.ค.64(24) ,ธ.กรุงไทย359-3,10ส.ค.64(94,988+189,988) รายได้โครงการ นิติฯ จ้างที่ปรึกษาโครงการประเมินความเชื่อมั่นของปชช.ในจ.ชายแดนภาคใต้ฯ ปีงปม.2564 ค่าธ.6%17,100กองทุน2%5,700,โอนกำไร279,300,รายได้สะสม1.5%4,275,สำนักส่งเสริมฯ2.5%7,125,เบิก267,900จาก285,000 สญ.ที่144/2564จากสนง.ปลัดกระทรวงยุติธรรม285,000</t>
  </si>
  <si>
    <t>GJ0030000056408000069</t>
  </si>
  <si>
    <t xml:space="preserve">ยกเลิกใบเสร็จรับเงิน ยกเลิก RV00300000564080279 เนื่องจากแยกวงเงินเป็น 2 โครงการ </t>
  </si>
  <si>
    <t>RV00300000564080285</t>
  </si>
  <si>
    <t>รับเงินโอนธ.ไทยพาณิชย์5949-4,21ส.ค.64(12จาก24) ,ธ.กรุงไทย359-3,10ส.ค.64(189,988) รายได้โครงการ นิติฯ จ้างที่ปรึกษาโครงการประเมินความเชื่อมั่นของปชช.ในจ.ชายแดนภาคใต้ฯ ปีงปม.2564 ค่าธ.6%11,400กองทุน2%3,800,โอนกำไร186,200,รายได้สะสม1.5%2,850,สำนักส่งเสริมฯ2.5%4,750,เบิก178,600จาก190,000 สญ.ที่144/2564จากสนง.ปลัดกระทรวงยุติธรรม190,000</t>
  </si>
  <si>
    <t>RV00300000564080286</t>
  </si>
  <si>
    <t>รับเงินโอนธ.ไทยพาณิชย์5949-4,21ส.ค.64(12จาก24) ,ธ.กรุงไทย359-3,10ส.ค.64(94,988) รายได้โครงการ นิติฯ จ้างที่ปรึกษาโครงการพัฒนาการบังคับใช้กฎหมายไกล่เกลี่ยอิสลามว่าด้วยครอบครัวฯ ปีงปม.2564 ค่าธ.6%11,400กองทุน2%3,800,โอนกำไร186,200,รายได้สะสม1.5%2,850,สำนักส่งเสริมฯ2.5%4,750,เบิก178,600จาก190,000 สญ.ที่142/2564จากสนง.ปลัดกระทรวงยุติธรรม95,000</t>
  </si>
  <si>
    <t>15/09/2564</t>
  </si>
  <si>
    <t>RV00300000564090206</t>
  </si>
  <si>
    <t>รับเงินโอนธ.ไทยพาณิชย์5949-4,15ก.ย.64(12จาก24) ,ธ.กรุงไทย359-3,9ก.ย.64(379,988) รายได้โครงการ นิติฯ จ้างที่ปรึกษาโครงการประเมินความเชื่อมั่นของปชช.ในจ.ชายแดนภาคใต้ฯ ปีงปม.2564 ค่าธ.6%22,800กองทุน2%7,600,โอนกำไร372,400,รายได้สะสม1.5%5,700,สำนักส่งเสริมฯ2.5%9,500,เบิก357,200จาก380,000 สญ.ที่144/2564จากสนง.ปลัดกระทรวงยุติธรรม380,000</t>
  </si>
  <si>
    <t>RV00300000564090207</t>
  </si>
  <si>
    <t>รับเงินโอนธ.ไทยพาณิชย์5949-4,15ก.ย.64(12จาก24) ,ธ.กรุงไทย359-3,9ก.ย.64(189,988)  รายได้โครงการ นิติฯ จ้างที่ปรึกษาโครงการพัฒนาการบังคับใช้กฎหมายไกล่เกลี่ยอิสลามว่าด้วยครอบครัวฯ ปีงปม.2564 ค่าธ.6%11,400กองทุน2%3,800,โอนกำไร186,200,รายได้สะสม1.5%2,850,สำนักส่งเสริมฯ2.5%4,750เบิก178,600จาก190,000 สญ.ที่142/2564จากสนง.ปลัดกระทรวงยุติธรรม190,000</t>
  </si>
  <si>
    <t>29/09/2564</t>
  </si>
  <si>
    <t>RV00300000564090392</t>
  </si>
  <si>
    <t>รับเงินโอนธ.ไทยพาณิชย์5949-4,28ก.ย.64 รายได้โครงการฯ คณะนิติฯ ค่าจ้างที่ปรึกษาวิเคราะห์กฎหมายที่มีเงินรางวัลจากค่าปรับเพื่อสนับสนุนผู้บริโภคในการเฝ้าระวังปัญหาผู้บริโภค จากสภาองค์กรของผู้บริภาค ค่าธ.6%865.50กองทุน2%288.50,โอนกำไร14,136.50,รายได้สะสม1.5%216.38,สำนักส่งเสริมฯ2.5%360.62เบิก13,559.50จาก14,425 ,โอน14,425</t>
  </si>
  <si>
    <t>30/09/2564</t>
  </si>
  <si>
    <t>JV00300000564090280</t>
  </si>
  <si>
    <t>บันทึกรายได้ค้างรับ  รายได้เงินบริการวิชาการ คณะนิติฯ จ้างที่ปรึกษาโครงการพัฒนาการบังคับใช้กฎหมายไกล่เกลี่ยอิสลามว่าด้วยครอบครัวฯ สญ.142/64 งวดที่3(142,500) งวดที่4(72,500) หัก6%จากสนง.ปลัดกระทรวงยุติธรรม  ตามอว8205.08/1793 ลว8ต.ค.64(ยังไม่กระทบงปม.)</t>
  </si>
  <si>
    <t>รายได้ค้างรับ/ยังไม่กระทบงปม.</t>
  </si>
  <si>
    <t>JV00300000564090281</t>
  </si>
  <si>
    <t>บันทึกรายได้ค้างรับ 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จ้างที่ปรึกษาโครงการประเมินความเชื่อมั่นของปชช.ในจ.ชายแดนภาคใต้ฯ สญ.144/64 งวดที่3(285,000) งวดที่4(145,000) หัก6%จากสนง.ปลัดกระทรวงยุติธรรม430,000  ตามอว8205.08/1793 ลว8ต.ค.64(ยังไม่กระทบงปม.)</t>
  </si>
  <si>
    <t>JV00300000564090282</t>
  </si>
  <si>
    <t>บันทึกรายได้ค้างรับ  รายได้เงินบริการวิชาการ คณะนิติฯ ค่าจ้างที่ปรึกษาวิเคราะห์กฎหมายที่มีเงินรางวัลจากค่าปรับเพื่อสนับสนุนผู้บริโภคในการเฝ้าระวังปัญหาผู้บริโภค  ใบสั่งจ้างเลขที่ จ.029.1/2564 ลว9ส.ค.64 งวดที่3(72,125) งวดที่4(57,700) หัก6% จากสภาองค์กรของผู้บริโภค129,825  ตามอว8205.08/1793 ลว8ต.ค.64</t>
  </si>
  <si>
    <t>RV00300000564080147</t>
  </si>
  <si>
    <t>รับเงินโอนธ.ไทยพาณิชย์609-3,1(4500)3(3000+4500)10(4500x2+2000x2)ส.ค.64เงิน20,000 ,ตัดรด.รอการรับรู้SCB609-3,16(3000+4500)20(3000)23(3000)24(4500)27(3000x2)28(3000x4)29(4500x3+3000x3)30(4500x14+3000x8+2000)ก.ค.64เงิน147,500 รับเงินใบนำส่ง212/64 รายได้โครงการฯ คณะศิลปกรรมฯ ค่าลงทะเบียนการนำเสนอผลงานสร้างสรรค์ศิลปกรรมระดับนานาชาติ จากบุคคลภายนอก ค่าธ.16%27,600 กองทุน5%8,625,โอนกำไร163,875,สะสม3%5,175,สสช.8%13,800,เบิก144,900จาก172,500 ตามอว8205.05/0393 ลว2ก.ค.64 เงิน172,500</t>
  </si>
  <si>
    <t>14/09/2564</t>
  </si>
  <si>
    <t>RV00300000564090182</t>
  </si>
  <si>
    <t>รับเงินโอนธ.กรุงไทย359-3,8ก.ย.64  รายได้โครงการ คณะศิลปกรรมฯ ค่าจ้างดูแลการออกแบบบรรจุภัณฑ์ จัดทำผลิตภัณฑ์ต้นแบบ จากบ.โกโกบีน (ปทท.) จำกัด ค่าธ.6%7,776กองทุน2%2,592,โอนกำไร127,008,รายได้สะสม1.5%1,944,สำนักส่งเสริมฯ2.5%3,240เบิก121,824จาก129,600 ตามอว.8205.05/0565 ลว9ก.ย.64,โอน129,600</t>
  </si>
  <si>
    <t>JV00300000564090271</t>
  </si>
  <si>
    <t>บันทึกรายได้ค้างรับ  รายได้เงินบริการวิชาการ คณะศิลปกรรมฯ จ้างจัดทำผลิตภัณฑ์ บรรจุภัณฑ์ต้นแบบ งวดที่2 (6%)จากอุทยานวิทยาศาสตร์ ม.สงขลานครินทร์  ตามอว8205.05/0612 ลว7ต.ค.64(ยังไม่กระทบงปม.)</t>
  </si>
  <si>
    <t>RV00300000564060013</t>
  </si>
  <si>
    <t>บันทึกตัดรด.รอการรับรู้ ธ.ไทยพาณิชย์5949-4,28พ.ค.64(60,000+40,000) รายได้โครงการ คณะมนุษย์ฯ งปม.สนับสนุนกิจกรรมการจัดงานประชุมวิชาการการพัฒนาชุมชนท้องถิ่นและสังคม (CSD สัมพันธ์) ครั้งที่20 ค่าธ.16%16,000 กองทุน5%5,000,โอนกำไร95,000,สะสม3%3,000,สสช.8%8,000,เบิก84,000จาก100,000 จากสมาคมพัฒนาชุมชน ท้องถิ่นและสังคม60,000 จากสถาบันการเรียนรู้เพื่อปวงชน40,000 อว8205.02/292ลว28พ.ค.64</t>
  </si>
  <si>
    <t>RV00300000564060014</t>
  </si>
  <si>
    <t>บันทึกตัดรด.รอการรับรู้ ธ.ไทยพาณิชย์5949-4,28พ.ค.64(10,000+15,000+10,000) รายได้โครงการ คณะมนุษย์ฯ งปม.สนับสนุนโครงการประชุมวิชาการระดับชาติและนานาชาติ ด้านมนุษยศาสตร์ฯ ค่าธ.16%5,600 กองทุน5%1,750,โอนกำไร33,250,สะสม3%1,050,สสช.8%2,800,เบิก29,400จาก35,000 จากคณะศิลปกรรมฯ ม.นราหธิวาสราชนครินทร์10,000 จากคณะมนุษย์ฯ ม.เกษตรฯ15,000 จากคณะมนุษย์ฯ ม.ราชภัฎเชียงราย10,000 อว8205.02/289ลว28พ.ค.64</t>
  </si>
  <si>
    <t>12/07/2564</t>
  </si>
  <si>
    <t>RV00300000564070103</t>
  </si>
  <si>
    <t>รับเงินโอนธ.ไทยพาณิชย์5949-4,12ก.ค.64  รายได้โครงการ คณะมนุษย์ฯ งปม.สนับสนุนกิจกรรมการจัดงานประชุมวิชาการการพัฒนาชุมชนท้องถิ่นและสังคม (CSD สัมพันธ์) ครั้งที่20 ค่าธ.16%6,400 กองทุน5%2,000,โอนกำไร38,000,สะสม3%1,200,สสช.8%3,200,เบิก33,600จาก40,000 จากมหาวิทยาลัยราชภัฎศรีสะเกษ40,000 อว8205.02/473ลว8ก.ค.64</t>
  </si>
  <si>
    <t>RV00300000564080362</t>
  </si>
  <si>
    <t>บันทึกตัดรด.รอการรับรู้ ธ.ไทยพาณิชย์5949-4,12ก.ค.64 รายได้โครงการ คณะมนุษย์ฯ ค่าลงทะเบียนโครงการประชุมวิชาการระดับชาติและนานาชาติ ด้านมนุษยศาสตร์ฯ ค่าธ.6%8,863.85กองทุน2%2,954.62,โอนกำไร144,776.10,รายได้สะสม1.5%2,215.96,สำนักส่งเสริมฯ2.5%3,693.27,เบิก138,866.87จาก147,730.72</t>
  </si>
  <si>
    <t>17/08/2564</t>
  </si>
  <si>
    <t>RV00300000564080198</t>
  </si>
  <si>
    <t>รับเงินโอนธ.ไทยพาณิชย์5949-4,3(432,200)10(1,500)ส.ค.64  รับเงินใบนำส่ง216/64 รายได้โครงการ คณะมนุษย์ฯ ค่าลทบ.กิจกรรมการจัดงานประชุมวิชาการการพัฒนาชุมชนท้องถิ่นและสังคม (CSD สัมพันธ์) ครั้งที่20 ค่าธ.6%26,022กองทุน2%8,674,โอนกำไร425,026,รายได้สะสม1.5%6,505.50,สำนักส่งเสริมฯ2.5%10,842.50,เบิก407,678จาก433,700 จากนศ.ระดับป.ตรี อว8205.02/ ลว15มิ.ย.64</t>
  </si>
  <si>
    <t>RV00300000564080199</t>
  </si>
  <si>
    <t>รับเงินโอนธ.ไทยพาณิชย์5949-4,10(3,300)ส.ค.64  รับเงินใบนำส่ง215/64 รายได้โครงการ คณะมนุษย์ฯ ค่าลทบ.อบรมทักษะการเขียนและการนำเสนอผลงานทางวิชาการ จากครู อาจารย์ ค่าธ.6%198กองทุน2%66,โอนกำไร3,234,รายได้สะสม1.5%49.50,สำนักส่งเสริมฯ2.5%82.50,เบิก3,102จาก3,300  อว8205.02/ ลว27ก.ค.64</t>
  </si>
  <si>
    <t>RV00300000564080300</t>
  </si>
  <si>
    <t>รับเงินโอนธ.ไทยพาณิชย์5949-4,18ส.ค.64 รับเงินใบนำส่ง219/64 รายได้โครงการฯ คณะศึกษาฯ ค่าลงทะเบียนโครงการการออกแบบกราฟิกและแอนิเมชั่นสำหรับบรรณารักษณ์และนักสื่อสารองค์กรเพื่อการสร้างสื่อประชาสัมพันธ์ จากภายนอก ค่าธ.6%342กองทุน2%114,โอนกำไร5,586,รายได้สะสม1.5%85.50,สำนักส่งเสริมฯ2.5%142.50เบิก5,358จาก5,700 ,โอน5,700</t>
  </si>
  <si>
    <t>RV00300000564080301</t>
  </si>
  <si>
    <t>รับเงินโอนธ.ไทยพาณิชย์ กระแสรายวัน044-1,23ส.ค.64 รับเงินใบนำส่ง221/64 รายได้โครงการ ฝ่ายวิชาการ ค่าจ้างโครงการบริการแปลเอกสาร ค่าธ.16%880 กองทุน5%275,โอนกำไร5,225,สะสม3%165,สสช.8%440,เบิก4,620จาก5,500 จากบุคคลภายนอก อว8202.03/2665ลว8ต.ค.63 ,โอน5,500</t>
  </si>
  <si>
    <t>GJ0030000056408000105</t>
  </si>
  <si>
    <t>ยกเลิกใบเสร็จรับเงิน ยกเลิก RV00300000564080301 เนื่องจากบันทึกงบประมาณผิดหน่วยงาน</t>
  </si>
  <si>
    <t>31/08/2564</t>
  </si>
  <si>
    <t>RV00300000564080382</t>
  </si>
  <si>
    <t>รับเงินโอนธ.ไทยพาณิชย์5949-4,27ส.ค.64 รับเงินใบนำส่ง225/64 รายได้โครงการฯ คณะศึกษาฯ ค่าลงทะเบียนโครงการKaiZen, QCC และการจัดการ 5 ส ในสถานประกอบการในยุค Covid-19 จากภายนอก ค่าธ.6%180กองทุน2%60,โอนกำไร2,940,รายได้สะสม1.5%45,สำนักส่งเสริมฯ2.5%75เบิก2,820จาก3,000 ,โอน3,000</t>
  </si>
  <si>
    <t>RV00300000564080383</t>
  </si>
  <si>
    <t>รับเงินโอนธ.ไทยพาณิชย์5949-4,27ส.ค.64 รับเงินใบนำส่ง224/64 รายได้โครงการฯ คณะศึกษาฯ ค่าลงทะเบียนโครงการการออกแบบLine Sticker สำหรับการสื่อสารองค์กรเพื่อพัฒนาผู้ประกอบการ จากภายนอก ค่าธ.6%180กองทุน2%60,โอนกำไร2,940,รายได้สะสม1.5%45,สำนักส่งเสริมฯ2.5%75เบิก2,820จาก3,000 ,โอน3,000</t>
  </si>
  <si>
    <t>01/09/2564</t>
  </si>
  <si>
    <t>RV00300000564090002</t>
  </si>
  <si>
    <t>บันทึกตัดรด.รอการรับรู้ รับเงินโอนธ.ไทยพาณิชย์5949-4,27ส.ค.64 รับเงินใบนำส่ง226/64 รายได้โครงการ คณะมนุษย์ฯ ค่าลงทะเบียนโครงการแข่งขันทักษะภาษาอังกฤษออนไลน์ (ระดับมัธยมศึกษาตอนปลายและระดับอุดมศึกษา) ค่าธ.6%1,848กองทุน2%616,โอนกำไร30,184,รายได้สะสม1.5%462,สำนักส่งเสริมฯ2.5%770 เบิก28,952จาก30,800 ตามอว8205.02/  ลว9ก.ค.64</t>
  </si>
  <si>
    <t>08/09/2564</t>
  </si>
  <si>
    <t>RV00300000564090160</t>
  </si>
  <si>
    <t>รับเงินโอนธ.ไทยพาณิชย์5949-4,7ก.ย.64 รับเงินใบนำส่ง229/64 รายได้โครงการฯ คณะมนุษย์ศาสตร์ฯ ค่าลงทะเบียนโครงการนวัตกรรมภูมิศาสตร์สำหรับชีวิตในศตวรรษที่21จากบุคคลภายนอก ค่าธ.6%384กองทุน2%128,โอนกำไร6,272,รายได้สะสม1.5%96,สำนักส่งเสริมฯ2.5%160เบิก6,016จาก6,400 ,โอน6,400</t>
  </si>
  <si>
    <t>RV00300000564090208</t>
  </si>
  <si>
    <t>รับเงินโอน ธ.ไทยพาณิชย์5949-4,14ก.ย.64 รับเงินใบนำส่ง233/64 รายได้โครงการฯ คณะมนุษย์ฯ ค่าลงทะเบียนโครงการค่ายภูมิศาสตร์ ครั้งที่12 จากอาจารย์ บุคลากรฯ ธ.6%750กองทุน2%250,โอนกำไร12,250,รายได้สะสม1.5%187.50,สำนักส่งเสริมฯ2.5%312.50เบิก11,750จาก12,500 ตาม ที่อว 8205.02 ลว.17ส.ค.64 ,โอน12,500</t>
  </si>
  <si>
    <t>RV00300000564090209</t>
  </si>
  <si>
    <t>รับเงินโอน ธ.ไทยพาณิชย์5949-4,14ก.ย.64 รับเงินใบนำส่ง232/64 รายได้โครงการฯ คณะมนุษย์ฯ ค่าลงทะเบียนโครงการพัฒนาบุคลิกภาพและภาพลักษณ์สู่ความสำเร็จอย่างมืออาชีพ จากนิสิต บุคลากรฯ  ธ.6%288กองทุน2%96,โอนกำไร4,704,รายได้สะสม1.5%72,สำนักส่งเสริมฯ2.5%120เบิก4,512จาก4,800 ตาม ที่อว 8205.02/    ลว.17ส.ค.64 ,โอน4,800</t>
  </si>
  <si>
    <t>21/09/2564</t>
  </si>
  <si>
    <t>RV00300000564090321</t>
  </si>
  <si>
    <t>รับเงินโอน ธ.ไทยพาณิชย์5949-4,21ก.ย.64 รับเงินใบนำส่ง240/64 รายได้โครงการ คณะมนุษย์ฯ ค่าลงทะเบียนโครงการการจัดการแรงงานสัมพันธ์และการประกันสังคมในสถานประกอบการเพื่อรองรับวิกฤตCovid-19 จากบุคคลภายนอก  ค่าธ.6%216กองทุน2%72,โอนกำไร3,528,รายได้สะสม1.5%54สำนักส่งเสริมฯ2.5%90เบิก3,384จาก3,600 อว8205.02  ลว16ก.ค.64</t>
  </si>
  <si>
    <t>RV00300000564090322</t>
  </si>
  <si>
    <t>รับเงินโอน ธ.ไทยพาณิชย์5949-4,21ก.ย.64 รับเงินใบนำส่ง239/64 รายได้โครงการ คณะมนุษย์ฯ ค่าลงทะเบียนโครงการแข่งขันการแสดงละครนิทานพื้นบ้านภาคใต้เป็นภาษาอังกฤษ(ระดับม.ต้นและม.ปลายและอุดมศึกษา) จากบุคลากรภายนอก ค่าธ.6%204กองทุน2%68,โอนกำไร3,332,รายได้สะสม1.5%51สำนักส่งเสริมฯ2.5%85เบิก3,196จาก3,400 อว8205.02  ลว2ส.ค.64,โอน3,400</t>
  </si>
  <si>
    <t>RV00300000564080307</t>
  </si>
  <si>
    <t>รับเงินโอนธ.กรุงไทย359-3,13ส.ค.64 รับเงินใบนำส่ง221/64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ค่าธ.16%32,000 กองทุน5%10,000,โอนกำไร190,000,สะสม3%6,000,สสช.8%16,000,เบิก168,000จาก200,000 จากสนง.การวิจัยแห่งชาติ ที่อว0401.4(กค)/1559 ลว23ก.ค.64 ,รวม200,000</t>
  </si>
  <si>
    <t>RV00300000564090210</t>
  </si>
  <si>
    <t>รับเงินโอนธ.กรุงไทย359-3,14ก.ย.64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ค่าธ.16%40,000 กองทุน5%12,500,โอนกำไร237,500,สะสม3%7,500,สสช.8%20,000,เบิก210,000จาก250,000 จากสนง.การวิจัยแห่งชาติ ที่อว0401.4(กค)/1790 ลว2ก.ย.64 ,รวม250,000</t>
  </si>
  <si>
    <t>JV00020900064090168</t>
  </si>
  <si>
    <t>ปรับปรุงรายได้ค้างรับประเภทโครงการบริการวิชาการ ตามหนังสือที่ อว8206.07/1812 ลว.05/10/2564 เรื่อง ขอแจ้งรายละเอียดรายได้ค้างรับจากการดำเนินโครงการยุวชนอาสา ประจำปีงบประมาณ 2564 งวดที่ 2 วงเงิน 382,500 บาท หักบริการวิชาการ้อยละ 6 เงินสนับสนุนโครงการยุวชนอาสา ประจำปีงบประมาณ 2564 : โครงการโซ่อุปทานการผลิตบัวหลวงทางการค้าและการเพิ่มมูลค่าโดยเทคโนโลยีและนวัตกรรมที่เหมาะสมในจังหวัดพัทลุง จากสำนักงานปลัดกระทรวงการอุดมศึกษา วิทยาศาสตร์ วิจัยและนวัตกรรม งวดที่ 2</t>
  </si>
  <si>
    <t>22/07/2564</t>
  </si>
  <si>
    <t>RV00020900064070175</t>
  </si>
  <si>
    <t>รับเงินโอนจากบัญชีเงินฝากออมทรัพย์ ธ.กรุงไทย เลขที่บัญชี 908-0-042759-4 ในวันที่ 08/7/64=88038บ. และ20/07/64=12บ.จากสำนักงานอุตสาหกรรมจังหวัดตรัง สำหรับเงินตามสัญญาจ้างเพื่อดำเนินกิจกรรม การพัฒนาผลิตภัณฑ์และบรรจุภัณฑ์ต้นแบบให้กับกลุ่มเกษตรกรและการอบรมเชิงลึกฯ งวดที่ 1 (หักบริการวิชาการ6%ของคณะอุตสาหกรรมการเกษตรฯ) ตามใบเสร็จ PR2-2564:17/28</t>
  </si>
  <si>
    <t>GJ0002090006407000076</t>
  </si>
  <si>
    <t>ยกเลิกใบเสร็จรับเงิน เนื่องจากกระทบงบประมาณรายจ่ายไม่ถูกต้อง RV00020900064070175</t>
  </si>
  <si>
    <t>RV00020900064070213</t>
  </si>
  <si>
    <t>10/08/2564</t>
  </si>
  <si>
    <t>RV00020900064080062</t>
  </si>
  <si>
    <t>รับเงินโอนจากบัญชีเงินฝากออมทรัพย์ ธ.กรุงไทย เลขที่บัญชี 908-0-042759-4 ในวันที่ 2 มิ.ย.64 จากสำนักงานอุตสาหกรรมจังหวัดตรัง สำหรับเงินตามสัญญาจ้างเพื่อดำเนินกิจกรรม:การพัฒนาผลิตภัณฑ์และบรรจุภัณฑ์ต้นแบบให้กับกลุ่มเกษตรกรและการอบรมเชิงลึกเพื่อพัฒนาและยกระดับเกษตรกรใหม่เป็นนักธุรกิจเกษตรฯ (หักบริการวิชาการร้อยละ6ของคณะ อกช.) ตามใบเสร็จ เล่มที่ 1106 เลขที่ 42</t>
  </si>
  <si>
    <t>RV00020900064080198</t>
  </si>
  <si>
    <t>รับเงินโอนจากบัญชีเงินฝากออมทรัพย์ ธ.กรุงไทย เลขที่บัญชี 908-0-042759-4 ในวันที่ 26/08/2564=58688บ. และ31/08/64=12บ.จากสำนักงานอุตสาหกรรมจังหวัดตรัง สำหรับเงินตามสัญญาจ้างเพื่อดำเนินกิจกรรม การพัฒนาผลิตภัณฑ์และบรรจุภัณฑ์ต้นแบบให้กับกลุ่มเกษตรกรและการอบรมเชิงลึกฯ งวดที่ 2 (หักบริการวิชาการ6%ของคณะอุตสาหกรรมการเกษตรฯ) ตามใบเสร็จเล่มที่ 1111 เลขที่ 30</t>
  </si>
  <si>
    <t>RV00020900064090132</t>
  </si>
  <si>
    <t>รับเงินโครงการบริการวิชาการคณะอุตสาหกรรมฯ การพัฒนาผลิตภัณฑ์และบรรจุภัณฑ์ต้นแบบให้กับกลุ่มเกษตรกร งวดที่1 จากสำนักงานอุตสาหกรรมจังหวัดพัทลุง (หัก6%) ตามใบเสร็จรับเงินเลขที่PR2-2564:19/42 โอนเงินเข้า ธ.กรุงไทย เลขที่908-0-42759-4 วันที่15,19 กย.64</t>
  </si>
  <si>
    <t>RV00020900064090284</t>
  </si>
  <si>
    <t>รับเงินโอนจากบัญชีเงินฝากออมทรัพย์ ธ.กรุงไทย เลขที่บัญชี 908-0-042759-4 ในวันที่ 28/09/2564 จากสำนักงานอุตสาหกรรมจังหวัดพัทลุง สำหรับเงินตามสัญญาจ้างเพื่อดำเนินกิจกรรม การพัฒนาผลิตภัณฑ์และบรรจุภัณฑ์ต้นแบบให้กับกลุ่มเกษตรกรและการอบรมเชิงลึกฯ สำหรับค่าปรับส่งมอบงานล่าช้าจำนวน 1 วัน (หักบริการวิชาการ6%ของคณะอุตสาหกรรมการเกษตรฯ) ตามใบเสร็จ PR2-2564:21/27</t>
  </si>
  <si>
    <t>ปรับปรุงรายได้ค้างรับประเภทโครงการบริการวิชาการ ตามหนังสือที่ อว8206.07/1812 ลว.05/10/2564 เรื่อง ขอแจ้งรายละเอียดรายได้ค้างรับจากการดำเนินโครงการยุวชนอาสา ประจำปีงบประมาณ 2564 งวดที่ 2 วงเงิน 382,500 บาท หักบริการวิชาการ้อยละ 6 เงินสนับสนุนโครงการยุวชนอาสา ประจำปีงบประมาณ 2564 : โครงการนวัตกรรมผลิตภัณฑ์จากวัสดุเศษเหลือการผลิตข้าวสังข์หยดพัทลุง จากสำนักงานปลัดกระทรวงการอุดมศึกษา วิทยาศาสตร์ วิจัยและนวัตกรรม งวดที่ 2</t>
  </si>
  <si>
    <t>24/06/2564</t>
  </si>
  <si>
    <t>RV00300000564060280</t>
  </si>
  <si>
    <t>รับเงินโอนธ.ไทยพาณิชย์ กระแสรายวัน044-1,22มิ.ย.64 รับเงินใบนำส่ง201/64 รายได้โครงการ ฝ่ายวิชาการ ค่าจ้างแปลเอกสารโครงการบริการแปลเอกสาร จากนายอนนท์ ปาลสี ค่าธ.16%160 กองทุน5%50,โอนกำไร950,สะสม3%30,สสช.8%80,เบิก840จาก1,000 อว8202.03/2665ลว8ต.ค.63</t>
  </si>
  <si>
    <t>RV00300000564060281</t>
  </si>
  <si>
    <t>รับเงินโอนธ.ไทยพาณิชย์ กระแสรายวัน044-1,22มิ.ย.64 รับเงินใบนำส่ง202/64 รายได้โครงการ ฝ่ายวิชาการ ค่าลงทะเบียนโครงการเตรียมความพร้อมด้านทักษะภาษาอังกฤษ สำหรับนิสิตชั้นปีที่1 ค่าธ.6%3,480กองทุน2%1,160,โอนกำไร56,840,รายได้สะสม1.5%870,สำนักส่งเสริมฯ2.5%1,450,เบิก54,520จาก58,000 จากนางสาววราภรณ์ ดนตรี,ตามบันทึกที่อว8202.03/0255ลว27ม.ค.64,โอน58,000</t>
  </si>
  <si>
    <t>13/07/2564</t>
  </si>
  <si>
    <t>RV00300000564070110</t>
  </si>
  <si>
    <t>รับเงินโอนธ.ไทยพาณิชย์ กระแสรายวัน044-1,13ก.ค.64 รับเงินใบนำส่ง203/64 รายได้โครงการ ฝ่ายวิชาการ ค่าลงทะเบียนโครงการเตรียมความพร้อมเพื่อสอบTSU-TEP สำหรับนิสิตระดับบัณฑิตศึกษา ค่าธ.6%1,428กองทุน2%476,โอนกำไร23,324,รายได้สะสม1.5%357,สำนักส่งเสริมฯ2.5%595,เบิก22,372จาก23,800 ตามอว8202.03/1754 ลว.24มิ.ย.64</t>
  </si>
  <si>
    <t>04/08/2564</t>
  </si>
  <si>
    <t>RV00300000564080025</t>
  </si>
  <si>
    <t>รับเงินโอนธ.ไทยพาณิชย์ กระแสรายวัน044-1,4ส.ค.64  รับเงินใบนำส่ง209/64 รายได้โครงการ ฝ่ายวิชาการ ค่าลงทะเบียนโครงการเตรียมความพร้อมเพื่อสอบTSU-TEP สำหรับนิสิตระดับบัณฑิตศึกษา จากบุคคลภายนอก ค่าธ.16%576กองทุน5%180,โอนกำไร3,420,รายได้สะสม3%108,สำนักส่งเสริมฯ8%288,เบิก3,024จาก3,600 ตามอว8202.03/1752 ลว.24มิ.ย.64 ,โอน3,600</t>
  </si>
  <si>
    <r>
      <rPr>
        <sz val="14"/>
        <color indexed="10"/>
        <rFont val="Angsana New"/>
        <family val="1"/>
      </rPr>
      <t>ชื่อที่ถูกต้อง</t>
    </r>
    <r>
      <rPr>
        <sz val="14"/>
        <rFont val="Angsana New"/>
        <family val="1"/>
      </rPr>
      <t xml:space="preserve"> โครงการจัดสอบ TSU-TEP</t>
    </r>
  </si>
  <si>
    <t>RV00300000564080313</t>
  </si>
  <si>
    <t>13/09/2564</t>
  </si>
  <si>
    <t>RV00300000564090176</t>
  </si>
  <si>
    <t>รับเงินโอนธ.ไทยพาณิชย์ กระแสรายวัน044-1,13ก.ย.64 รับเงินใบนำส่ง230/64 รายได้โครงการ ฝ่ายวิชาการ ค่าจ้างบริการแปลเอกสาร จากบุคคลภายนอก ค่าธ.16%240 กองทุน5%75,โอนกำไร1,425,สะสม3%45,สสช.8%120,เบิก1,260จาก1,500 อว8202.03/2665ลว8ต.ค.63</t>
  </si>
  <si>
    <t>RV00300000564090361</t>
  </si>
  <si>
    <t>รับเงินโอนธ.ไทยพาณิชย์ กระแสรายวัน044-1,23ก.ค.64 รับเงินใบนำส่ง246/64 รายได้โครงการ ฝ่ายวิชาการ ค่าลงทะเบียนโครงการเตรียมความพร้อมเพื่อสอบTSU-TEP สำหรับคณาจารย์ ม.ทักษิณ ค่าธ.16%960 กองทุน5%300,โอนกำไร5,700,สะสม3%180,สสช.8%480,เบิก5,040จาก6,000 อว8202.03/2630 ลว20ก.ย.64,โอน6,000</t>
  </si>
  <si>
    <r>
      <rPr>
        <sz val="14"/>
        <color indexed="10"/>
        <rFont val="Angsana New"/>
        <family val="1"/>
      </rPr>
      <t>ชื่อที่ถูกต้อง</t>
    </r>
    <r>
      <rPr>
        <sz val="14"/>
        <rFont val="Angsana New"/>
        <family val="1"/>
      </rPr>
      <t xml:space="preserve"> โครงการจัดสอบ TSU-TEP  สำหรับคณาจารย์ ม.ทักษิณ </t>
    </r>
  </si>
  <si>
    <t>07/06/2564</t>
  </si>
  <si>
    <t>RV00300000564060038</t>
  </si>
  <si>
    <t>บันทึกตัดรด.รอการรับรู้ ธ.กรุงไทย359-3,5,24พ.ค.64(1,009,638+12) รายได้โครงการ สำนักคอมฯ งปม.สนับสนุนโครงการจัดสอบคัดเลือกบุคคลเข้ารับราชการ ภาค ก. ด้วยระบบอิเล็กทรนิกส์ (E-EXAM)ฯ ค่าธ.16%161,544 กองทุน5%50,482.50,โอนกำไร959,167.50,สะสม3%30,289.50,สสช.8%80,772,เบิก848,106จาก1,009,650 จากสำนักงาน ก.พ. ตามอว8206.02.01/0140 ลว25พ.ค.64</t>
  </si>
  <si>
    <t>30/07/2564</t>
  </si>
  <si>
    <t>RV00020900064070207</t>
  </si>
  <si>
    <t>รับเงินโอนจากบัญชีเงินฝากออมทรัพย์ ธ.กรุงไทย เลขที่บัญชี 981-2-81043-9 ในวันที่ 29/07/2564 จากสถาบันวิจัยและพัฒนา สำหรับเงินค่าลงทะเบียนงานประชุมวิชาการระดับชาติมหาวิทยาลัยทักษิณ ครั้งที่ 31 ประจำปี 2564 ภายใต้หัวข้อ วิจัยและนวัตกรรมสังคมยุคหลังโควิด19(หักค่าธรรมเนียมบริการวิชาการร้อยละ6จากรายรับของสถาบันวิจัย) ตามใบเสร็จ เล่มที่ 1106 เลขที่ 26</t>
  </si>
  <si>
    <t>08/06/2564</t>
  </si>
  <si>
    <t>RV00020900064060041</t>
  </si>
  <si>
    <t>รับเงินโอนจากบัญชีเงินฝากออมทรัพย์ ธ.กรุงไทย เลขที่บัญชี 981-2-81043-9 ในวันที่ 28/05/2564 จากสำนักงานปลัดกระทรวงการอุดมศึกษา วิทยาศาสตร์ วิจัยและนวัตกรรม สำหรับเงินสนับสนุนการพัฒนาจังหวัดเพื่อขับเคลื่อนไทยไปด้วยกัน (อว.ส่วนหน้า) ประจำปีงบประมาณ 2564 (หักบริการวิชการร้อยละ 6 ของ สสช.) ตามใบเสร็จ PR2-2564:14/9 (ปรับลดรายได้รอการรับรู้ตามเอกสาร JV00020900064050026)</t>
  </si>
  <si>
    <t>RV00020900064060039</t>
  </si>
  <si>
    <t>รับเงินโอนจากบัญชีเงินฝากออมทรัพย์ ธ‎.‎กรุงไทย ‎เลขที่บัญชี ‎901‎-‎3‎-‎71060‎-‎3 ‎ในวันที่ 31‎/‎05‎/‎2564 ‎จาก‎สำนักงานปลัดกระทรวงการอุดมศึกษา วิทยา‎ศาสตร์ฯ โครงการยกระดับเศรษฐกิจและสังคมราย‎ตำบลแบบบูรณาการ ‎(‎1 ‎ตำบล ‎1 ‎มหาวิทยาลัย‎) ‎ใน‎พื้นที่ ‎65 ‎ตำบล ของจังหวัดพัทลุง และจังหวัด‎สงขลา ‎(‎ยกเว้นบริการวิชาการ‎) ‎ตามใบเสร็จ PR2-2564:14/8</t>
  </si>
  <si>
    <t>RV00020900064060095</t>
  </si>
  <si>
    <t>รับเงินโอนจากบัญชีเงินฝากออมทรัพย์ ธ‎.‎กรุงไทย ‎เลขที่บัญชี ‎901‎-‎3‎-‎71060‎-‎3 ‎ในวันที่ 15‎/‎06‎/‎2564 ‎จาก‎สำนักงานปลัดกระทรวงการอุดมศึกษา วิทยา‎ศาสตร์ฯ โครงการยกระดับเศรษฐกิจและสังคมราย‎ตำบลแบบบูรณาการ ‎(‎1 ‎ตำบล ‎1 ‎มหาวิทยาลัย‎) ‎ใน‎พื้นที่ ‎65 ‎ตำบล ของจังหวัดพัทลุง และจังหวัด‎สงขลา ‎(‎ยกเว้นบริการวิชาการ‎) ‎ตามใบเสร็จ PR2-2564:14/40</t>
  </si>
  <si>
    <t>15/07/2564</t>
  </si>
  <si>
    <t>RV00020900064070137</t>
  </si>
  <si>
    <t>รับเงินโอนจากบัญชีเงินฝากออมทรัพย์ ธ.กรุงไทย เลขที่บัญชี 901-3-71060-3 ในวันที่ 25/06/2564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(มหาวิทยาลัยสู่ตำบล สร้างรากแก้วให้ประเทศ) ภายใต้กิจกรรมแฮกกาธอน (U2T Hackathon 2021) (ยกเว้นบริการวิชาการ) ตามใบเสร็จ PR2-2564:16/23</t>
  </si>
  <si>
    <t>20/07/2564</t>
  </si>
  <si>
    <t>RV00020900064070159</t>
  </si>
  <si>
    <t>รับเงินโอนจากบัญชีเงินฝากออมทรัพย์ ธ.กรุงไทย เลขที่บัญชี 901-3-71060-3 ในวันที่ 08/07/2564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(ยกเว้นบริการวิชาการ) ตามใบเสร็จ PR2-2564:16/36</t>
  </si>
  <si>
    <t>RV00020900064080153</t>
  </si>
  <si>
    <t>รับโอนเงินจากบัญชีเงินฝากออมทรัพย์ ธ.กรุงไทย เลขที่บัญชี 901-3-71060-3 ในวันที่ 10/8/2564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( 1ตำบล 1 มหาวิทยาลัย) ในพื้นที่ 65 ตำบล ของจังวัดพัทลุง และจังหวัดสงขลา (ยกเว้นบริการวิชาการ) ตามใบเสร็จ PR2-2564:17-39</t>
  </si>
  <si>
    <t>RV00020900064080154</t>
  </si>
  <si>
    <t>รับเงินโอนจากบัญชีเงินฝากออมทรัพย์ ธ.กรุงไทย เลขที่บัญชี 901-3-71060-3 ในวันที่17/08/2564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: กิจการ U2T เรื่องการทำกิจกรรม U2T Covid Week  (ยกเว้นบริการวิชาการ) ตามใบเสร็จ PR2-2564:17/36</t>
  </si>
  <si>
    <t>03/09/2564</t>
  </si>
  <si>
    <t>RV00020900064090026</t>
  </si>
  <si>
    <t>รับเงินโอนจากบัญชีเงินฝากออมทรัพย์ ธ.กรุงไทย เลขที่บัญชี 901-3-71060-3 ในวันที่ 31/08/2564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(ยกเว้นบริการวิชาการ) ตามใบเสร็จ PR2-2564:18/48</t>
  </si>
  <si>
    <t>RV00020900064090027</t>
  </si>
  <si>
    <t>รับเงินโอนจากบัญชีเงินฝากออมทรัพย์ ธ.กรุงไทย เลขที่บัญชี 901-3-71060-3 ในวันที่ 31/08/2564 จากสำนักงานปลัดกระทรวงการอุดมศึกษา วิทยาศาสตร์ฯ สำหรับงบบริหารจัดการโครงการยกระดับเศรษฐกิจและสังคมรายตำบลแบบบูรณาการ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(ยกเว้นบริการวิชาการ) งวดที่ 2 ตามใบเสร็จ PR2-2564:18/47</t>
  </si>
  <si>
    <t>RV00020900064090346</t>
  </si>
  <si>
    <t>รับเงินโอนจากบัญชีเงินฝากออมทรัพย์ ธ.กรุงไทย เลขที่บัญชี 901-3-71060-3 ในวันที่ 28/09/2564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: รายการงบบริหารจัดการของ National System Integrator ค่าใช้จ่ายในการ Pitching เพื่อคัดเลือกโครงการที่ช่วยในการพัฒนาชุมชนในระดับตำบล ระดับภาค และระดับประเทศ (ยกเว้นบริการวิชาการ)</t>
  </si>
  <si>
    <t>RV00020900064090146</t>
  </si>
  <si>
    <t>รับเงินโครงการบริการวิชาการ โครงการยกระดับเศรษฐกิจและสังคมรายตำบลแบบบูรณาการ(1ตำบล1มหาวิทยาลัย) โดยสำนักส่งเสริมบริการวิชาการฯ(สสช.) รับจากสำนักงานปลัดกระทรวงการอุดมศึกษาฯ (ยกเว้นค่าธรรมเนียม) ตามใบเสร็จเลขที่PR2-2564:20/4 อว8206.07/1716 ลว.16กย.64 โอนเงินเข้าธ.กรุงไทย เลขที่901-3-71060-3 วันที่ 10กย.64</t>
  </si>
  <si>
    <t>11/06/2564</t>
  </si>
  <si>
    <t>RV00300000564060414</t>
  </si>
  <si>
    <t>บันทึกตัดรด.รอการรับรู้ รับเงินโอนธ.ไทยพาณิชย์201-9,25(5000)29(15000)ม.ค.64เงิน20,000 ,6(5000x2)10(10000)14(15000x2)20(5000)ก.พ.64เงิน55,000 ,8(5000)9(5000)28(5000)31(5000)มี.ค.64เงิน20,000 ,2(5000)26(5000x2)เม.ย.64เงิน15,000 ,30พ.ค.64(5000x2)  รับเงินใบนำส่ง196/64 รายได้โครงการ วิทยาลัยการจัดการฯ โครงการอบรมหลักสูตรกฎหมายสำหรับการปฏิบัติงานตำรวจ,โอน120,000,UMDC</t>
  </si>
  <si>
    <t>RV00300000564060415</t>
  </si>
  <si>
    <t>รับเงินโอน ธ.ไทยพาณิชย์201-9,3มิ.ย.64  รับเงินใบนำส่ง196/64 รายได้โครงการ วิทยาลัยการจัดการฯ โครงการอบรมหลักสูตรกฎหมายสำหรับการปฏิบัติงานตำรวจ,โอน5,000,UMDC</t>
  </si>
  <si>
    <t>29/06/2564</t>
  </si>
  <si>
    <t>RV00300000564060402</t>
  </si>
  <si>
    <t>รับเงินโอนธ.ไทยพาณิชย์200-1,21มิ.ย.64  รายได้โครงการ  วิทยาลัยการจัดการฯ จ้างประเมินความสำเร็จตามยุทธศาสตร์การพัฒนาเทศบาลนครหาดใหญ่  จากผศ.ดร.อภิวัฒน์ สมาธิ125,000,โอน125,000</t>
  </si>
  <si>
    <t>09/07/2564</t>
  </si>
  <si>
    <t>RV00300000564070095</t>
  </si>
  <si>
    <t>รับเงินโอนธ.ไทยพาณิชย์201-9,3ก.ค.64(46,800),บันทึกตัดรด.รอการรับรู้ ธ.ไทยพาณิชย์201-9,16มี.ค.64(11,700) ,18มิ.ย.64(7,800)  รับเงินใบนำส่ง201/64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การศึกษาปฐมวัยของศูนย์พัฒนาเด็กเล็กฯรองรับLPA,โอน66,300,เบิก66,300,จาก66,300,UMDC</t>
  </si>
  <si>
    <t>24/08/2564</t>
  </si>
  <si>
    <t>RV00300000564080326</t>
  </si>
  <si>
    <t>รับเงินโอนธ.ไทยพาณิชย์200-1,17ส.ค.64  รายได้โครงการ  วิทยาลัยการจัดการฯ จ้างประเมินความสำเร็จตามยุทธศาสตร์การพัฒนาเทศบาลนครหาดใหญ่  จากผศ.ดร.อภิวัฒน์ สมาธิ125,000,โอน125,000</t>
  </si>
  <si>
    <t>06/09/2564</t>
  </si>
  <si>
    <t>RV00300000564090150</t>
  </si>
  <si>
    <t>บันทึกตัดรด.รอการรับรู้ ธ.ไทยพาณิชย์201-9,2(5000+5000)5(5000)ก.ค.64  รับเงินใบนำส่ง228/64วิทยาลัยการจัดการฯ  รายได้โครงการ โครงการอบรมหลักสูตรกฎหมายสำหรับการปฏิบัติงานตำรวจ ,โอน15,000จาก15,000,UMDC</t>
  </si>
  <si>
    <t>RV00300000564090327</t>
  </si>
  <si>
    <t>รับเงินโอนธ.ไทยพาณิชย์201-9,1(11700+7800)2(19500)3(19500)4(3900)6(7790จาก7800)9(15588.30จาก15600)18(109200+21.70)ก.ย.64  รับเงินใบนำส่ง241/64วิทยาลัยการจัดการฯ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,โอน187,200จาก187,200,UMDC</t>
  </si>
  <si>
    <t>22/09/2564</t>
  </si>
  <si>
    <t>RV00300000564090356</t>
  </si>
  <si>
    <t>รับเงินโอนธ.ไทยพาณิชย์201-9,3(7800)17(3900)18(66300)ก.ย.64  รับเงินใบนำส่ง243/64วิทยาลัยการจัดการฯ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,โอน78,000จาก78,000,UMDC</t>
  </si>
  <si>
    <t>RV00300000564090357</t>
  </si>
  <si>
    <t>รับเงินโอน ธ.ไทยพาณิชย์201-9,14(1900)15(1900x2)17(1900)ก.ย.64 เงิน7,600 ,ตัดรด.รอการรับรู้ ธ.ไทยพาณิชย์201-9,11(1900)13(1900x4)14(1900x2)17(1900x2)18(1900)19(1900)20(1900x3)ส.ค.64 เงิน26,600  รับเงินใบนำส่ง244/64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,โอน34,200,UM</t>
  </si>
  <si>
    <t>RV00300000564090465</t>
  </si>
  <si>
    <t>รับเงินโอนธ.ไทยพาณิชย์201-9,24ก.ย.64(109,400)  รับเงินใบนำส่ง250/64วิทยาลัยการจัดการฯ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,โอน109,400จาก109,400,UMDC</t>
  </si>
  <si>
    <t>RV00300000564090466</t>
  </si>
  <si>
    <t>ตัดรด.รอการรับรู้  รับเงินโอนธ.ไทยพาณิชย์201-9,13(3800)20(3800)ส.ค.64  รับเงินใบนำส่ง250/64วิทยาลัยการจัดการฯ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,โอน109,400จาก109,400,UMDC</t>
  </si>
  <si>
    <t>JV00300000564090270</t>
  </si>
  <si>
    <t>บันทึกรายได้ค้างรับ  รายได้เงินบริการวิชาการ วิทยาลัยการจัดการเพื่อการพัฒนา สัญญาจ้างผู้เชี่ยวชาญรายบุคคลหรือจ้างบริษัทที่ปรึกษา โครงการประเมินผลการปฏิบัติราชการขององค์การบริหารส่วนจังหวัดสตูล (BSC) สญ.3/64  งวดที่2(40,500) และงวดที่3(54,000) รวม94,500 ตามอว8205.10/2900 ลว23ส.ค.64</t>
  </si>
  <si>
    <t>JV00300000564090360</t>
  </si>
  <si>
    <t>บันทึกรายได้ค้างรับ  รายได้เงินบริการวิชาการ ‎วิทยาลัยการจัดการเพื่อการพัฒนา สัญญาจ้างผู้เชี่ยว‎ชาญรายบุคคลหรือจ้างบริษัทที่ปรึกษา เงินประกัน‎ผลงาน โครงการประเมินผลการปฏิบัติราชการของ‎องค์การบริหารส่วนจังหวัดสตูล ‎(‎BSC‎) ‎สญ‎.‎3‎/‎64  ‎งวดที่‎1‎-‎3 ‎(‎4500‎+‎4500‎+‎6000‎) ‎รวม‎15‎,‎000 ‎ตามอ‎ว‎8205‎.‎10‎/‎2900 ‎ลว‎23‎ส‎.‎ค‎.‎64‎</t>
  </si>
  <si>
    <t xml:space="preserve">           เงินสะสมของส่วนงาน ตามระเบียบมหาวิทยาลัยทักษิณ ว่าด้วย การให้บริการวิชาการ พ.ศ. 2563 หมวดที่ 3 เกณฑ์ค่าใช้จ่าย ข้อ 13.1 เงินรายได้อื่นของส่วนงานหรือหน่วยงานเพื่อใช้เป็นเงินสะสมของส่วนงานหรือหน่วยงานไม่ต่ำกว่าร้อยละ 3 ของรายรับ และข้อ 13.2 เงินรายได้อื่นของส่วนงานหรือ</t>
  </si>
  <si>
    <t xml:space="preserve">หน่วยงานเพื่อใช้เป็นเงินสะสมของส่วนงานหรือหน่วยงาน ไม่ต่ำกว่า ร้อยละ 1.5 ของรายรับ  (โดยจะเริ่มปฏิบัติตามแนวปฏิบัติการบริหารเงินรายได้ส่วนงาน  เริ่ม 1 มิถุนายน 2564  ตามหนังสือ อว8202.06/1924 ลว.01/06/2564 ปรับปรุงมิติขารับจากการจัดสรรเงินค่าธรรมเนียมบริการวิชาการเข้าเงินสะสมของส่วนงาน </t>
  </si>
  <si>
    <t>จากมิติเงินรายได้สะสมของส่วนงานเป็นกระทบรับในมิติรายได้ส่วนงาน)</t>
  </si>
  <si>
    <t>ประจำปีงบประมาณ พ.ศ. 2564   ตั้งแต่วันที่   1 มิถุนายน - 30 กันยายน 2564</t>
  </si>
  <si>
    <t>14/10/2564</t>
  </si>
  <si>
    <t>RV00300000565100076</t>
  </si>
  <si>
    <t>รับเงินโอนธ.ไทยพาณิชย์5949-4,1(5000)2(5000)7(5000)9(5000)10(5000x2)12(5000)13(5000x2)ต.ค.64 เงิน45,000 ,24(5000x2)30(5000x2)ส.ค.64เงิน20,000 ,6(5000x4)16(5000)17(5000)ก.ย.64เงิน30,000 รับเงินใบนำส่ง4/64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ค่าธ.6%5,700กองทุน2%1,900,โอนกำไร93,100,รายได้สะสม1.5%1,425,สำนักส่งเสริมฯ2.5%2,375 เบิก89,300จาก95,000 ตามอว8205.01/0441ลว23มิ.ย.64</t>
  </si>
  <si>
    <t>RV00300000565100077</t>
  </si>
  <si>
    <t>รับเงินโอนธ.ไทยพาณิชย์5949-4,1(4000)3(4000)4(4000x2)5(4000x5)7(4000x4)8(4000x2)11(4000x2)ต.ค.64 เงิน68,000 ,17(4000x8)18(4000)20(4000x2)22(4000x3)24(4000)28(4000)29(4000)30(4000x8)ก.ย.64เงิน100,000 รับเงินใบนำส่ง3/65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ค่าธ.6%10,080กองทุน2%3,360,โอนกำไร134,400,รายได้สะสม1.5%2,520,สำนักส่งเสริมฯ2.5%4,200 เบิก157,920จาก168,000 ตามอว8205.01/0441ลว23มิ.ย.64</t>
  </si>
  <si>
    <t>04/11/2564</t>
  </si>
  <si>
    <t>RV00300000565110053</t>
  </si>
  <si>
    <t>บันทึกตัดรด.รอการรับรู้ ธ.กรุงไทย359-3,26ต.ค.64  รับเงินใบนำส่ง13/65 รายได้โครงการ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จากสำนักงาน ก.จ. ก.ท. และ ก.อบต. ค่าธ.6%29,484,กองทุน4%19,656,โอน471,744,สะสม2%9,828,เบิก461,916จาก491,400</t>
  </si>
  <si>
    <t>RV00300000565110054</t>
  </si>
  <si>
    <t>ตัดรอรับรู้  ธ.ไทยพาณิชย์5949-4,18(4000)19(4000)23(4000)26(4000)ส.ค.64เงิน16,000  ,13(4000)16(4000)22(4000)30(4000)ก.ย.64เงิน16,000 ,1(4000)7(4000)16(4000x2)19(4000)22(4000)25(4000)26(4000x5)27(4000x3)ต.ค.64เงิน60,000  รับเงินใบนำส่ง14/65 รายได้โครงการฯ คณะศึกษาฯ โครงการพัฒนาข้าราชการครูและบุคลากรทางการศึกษาก่อนแต่งตั้งให้มีและเลื่อนวิทยาฐานะให้สูงขึ้นฯ ค่าธ.6%5,520,กองทุน4%3,680,โอน88,320,สะสม2%1,840,เบิก86,480จาก92,000จากข้าราชการครูและบุคลากรทางการศึกษา อว8205.01/0324ลว21พ.ค.64</t>
  </si>
  <si>
    <t>09/12/2564</t>
  </si>
  <si>
    <t>RV00300000565120052</t>
  </si>
  <si>
    <t>รับเงินโอน ธ.ไทยพาณิชย์5949-4,1ธ.ค.64(4000) ,ตัดรด.รอการรับรู้ รับเงินโอนธ.ไทยพาณิชย์5949-4,10(4000)11(4000x2)12(4000x2)13(4000)19(4000x2)21(4000)24(4000x3)25(4000x9)26(4000x6)29(4000x5)30(4000)พ.ย.64 เงิน132,000  รับเงินใบนำส่ง36/65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ค่าลทบ.หลักสูตรการพัฒนาข้าราชการครูและบุคลากรทางการศึกษาเพื่อเลื่อนวิทยฐานะครูชำนาญการพิเศษ จากภายนอก  ค่าธ.6%8,160กองทุน2%2,720,โอนกำไร133,280,รายได้สะสม1.5%2,040,สำนักส่งเสริมฯ2.5%3,400 เบิก127,840จาก136,000</t>
  </si>
  <si>
    <t>RV00300000565120055</t>
  </si>
  <si>
    <t>รับเงินโอน ธ.ไทยพาณิชย์5949-4,2(4000x7)3(4000x6)ธ.ค.64 เงิน52,000 ,ตัดรด.รอการรับรู้ รับเงินโอนธ.ไทยพาณิชย์5949-4,22ก.ย.64(4000) ,16(4000x2)18(4000x2)22(4000x8)23(4000x4)26(4000x2)พ.ย.64 เงิน72,000  รับเงินใบนำส่ง37/65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ค่าลทบ.หลักสูตรการพัฒนาข้าราชการครูและบุคลากรทางการศึกษาเพื่อเลื่อนวิทยฐานะผอ.และรองผอ.ฯ จากภายนอก  ค่าธ.6%7,680กองทุน2%2,560,โอนกำไร125,440,รายได้สะสม1.5%1,920,สำนักส่งเสริมฯ2.5%3,200 เบิก120,320จาก128,000</t>
  </si>
  <si>
    <t>11/11/2564</t>
  </si>
  <si>
    <t>RV00300000565110252</t>
  </si>
  <si>
    <t>รับเงินโอนธ.ไทยพาณิชย์5949-4,9พ.ย.64(5000x5) รายได้โครงการฯ คณะมนุษย์ฯ งปม.สนับสนุนจากองค์กรร่วมจัดโครงการสัปดาห์แห่งการเรียนรู้ภูมิศาสตร์และวันสารสนเทศภูมิศาสตร์นานาชาติ(GIS DAY20203)จากม.ราชภัฎยะลา5,000ม.ราชภัฎสข.5,000ม.ราชภัฎนครศรีฯ5,000 มอ.5,000 สมาคมภูมิศาสตร์แห่งปทท.5,000 ค่าธ.6%1,500กองทุน2%500,โอนกำไร24,500,รายได้สะสม1.5%375,สำนักส่งเสริมฯ2.5%625เบิก23,500จาก25,000</t>
  </si>
  <si>
    <t>18/11/2564</t>
  </si>
  <si>
    <t>RV00300000565110269</t>
  </si>
  <si>
    <t>รับเงินโอนธ.ไทยพาณิชย์5949-4,18พ.ย.64 รับเงินใบนำส่ง25/65รายได้โครงการฯ คณะมนุษย์ฯ ค่าลงทะเบียนบทความวิจัย1บทความ โครงการสัปดาห์แห่งการเรียนรู้ภูมิศาสตร์และภูมิสารสนเทศศาสตร์(GIS DAY2021)จากบุคคลภายนอก ค่าธ.6%12กองทุน2%4,โอนกำไร196,รายได้สะสม1.5%3,สำนักส่งเสริมฯ2.5%5เบิก188จาก200ตามอว8205.02/ ลว27ต.ค.64 ,โอน200</t>
  </si>
  <si>
    <t>21/12/2564</t>
  </si>
  <si>
    <t>RV00300000565120281</t>
  </si>
  <si>
    <t>รับเงินโอนธ.ไทยพาณิชย์5949-4,21ธ.ค.64 ใบนำส่ง43/65 รายได้โครงการ คณะมนุษย์ฯ บริการวิชาการเพื่อหารายได้ ภายใต้ศูนย์พัฒนาบันลือ ถิ่นพังงา:ค่าลงทะเบียนสมัครสอบวัดความรู้และทักษะภาษาอังกฤษTOEIC ค่าธ.16%21,552 กองทุน5%6,735,โอนกำไร127,965,สะสม3%4,041,สสช.8%10,776,เบิก113,148จาก134,700 อว8205.02/   ลว7ธ.ค.64,โอน134,700</t>
  </si>
  <si>
    <t>28/10/2564</t>
  </si>
  <si>
    <t>RV00300000565100213</t>
  </si>
  <si>
    <t>บันทึกตัดรด.รอรับรู้ รับเงินโอนธ.กรุงไทย359-3,29ก.ย.64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ค่าธ.16%8,000 กองทุน5%2,500,โอนกำไร47,500,สะสม3%1,500,สสช.8%4,000,เบิก42,000จาก50,000 จากสนง.การวิจัยแห่งชาติ ที่อว0401.4(กค)/2106 ลว21ก.ย.64 ,รวม50,000</t>
  </si>
  <si>
    <t>01/12/2564</t>
  </si>
  <si>
    <t>RV00020900065120011</t>
  </si>
  <si>
    <t>รับเงินโอนจากบัญชีเงินฝากออมทรัพย์ ธ.ไทยพาณิชย์ เลขที่บัญชี 403-487220-3 ในวันที่ 15/11/2564 จากอุทยานวิทยาศาสตร์ มหาวิทยาลัยสงขลานครินทร์ สำหรับสนับสนุนต้นสังกัดผู้เชี่ยวชาญที่เกิดขึ้นจากโปรแกรม ITAP จำนวน 3 โครงการ (ค่าธรรมเนียม6%ของคณะวิศวกรรมศาสตร์) PR2-2565:5/13</t>
  </si>
  <si>
    <t>30/11/2564</t>
  </si>
  <si>
    <t>RV00020900065110167</t>
  </si>
  <si>
    <t>รับเงินโอนจากบัญชีเงินฝากออมทรัพย์ ธ.ไทยพาณิชย์ เลขที่บัญชี 403-487220-3 ในวันที่ 15/11/2564 จากอุทยานวิทยาศาสตร์ มหาวิทยาลัยสงขลานครินทร์ สำหรับสนับสนุนต้นสังกัดผู้เชี่ยวชาญที่เกิดขึ้นจากโปรแกรม ITAP - การปรับปรุงกระบวนการผลิตพริกป่นจากพริกสดเพื่อยืดอายุการเก็บรักษาโดยใช้เทคโนโลยีเฮอร์เดิล(ค่าธรรมเนียม6%ของคณะ อกช.) PR2-2565:5/8 เฉพาะค่าธรรมเนียม</t>
  </si>
  <si>
    <t>03/11/2564</t>
  </si>
  <si>
    <t>RV00300000565110045</t>
  </si>
  <si>
    <t>รับเงินโอนธ.ไทยพาณิชย์ กระแสรายวัน044-1,3พ.ย.64  รับเงินใบนำส่ง9/65 รายได้โครงการ ฝ่ายวิชาการ โครงการบริการแปลเอกสาร จากบุคลากรภายนอก ค่าธ.6%720กองทุน2%240,โอนกำไร11,760,รายได้สะสม1.5%180สำนักส่งเสริมฯ2.5%300เบิก11,280จาก12,000,โอน12,000</t>
  </si>
  <si>
    <t>12/11/2564</t>
  </si>
  <si>
    <t>RV00300000565110219</t>
  </si>
  <si>
    <t>รับเงินโอนธ.ไทยพาณิชย์ กระแสรายวัน044-1,12พ.ย.64 รับเงินใบนำส่ง19/65 รายได้โครงการ ฝ่ายวิชาการ ค่าลงทะเบียนโครงการจัดสอบTSU-TEP สำหรับนิสิตและบุคลากรม.ทักษิณ ค่าธ.16%8,544 กองทุน5%2,670,โอนกำไร50,730,สะสม3%1,602,สสช.8%4,272,เบิก44,856จาก53,400 ตามอว8202.03/2862 ลว.15ต.ค.64 ,โอน53,400</t>
  </si>
  <si>
    <t>25/11/2564</t>
  </si>
  <si>
    <t>RV00300000565110306</t>
  </si>
  <si>
    <t>รับเงินโอนธ.ไทยพาณิชย์ กระแสรายวัน044-1,25พ.ย.64 รับเงินใบนำส่ง29/65 รายได้โครงการ ฝ่ายวิชาการ ค่าลงทะเบียนโครงการจัดสอบTSU-TEP สำหรับนิสิตและบุคลากรม.ทักษิณ ค่าธ.16%12,096 กองทุน5%3,780,โอนกำไร71,820,สะสม3%2,268,สสช.8%6,048,เบิก63,504จาก75,600 ตามอว8202.03/2757 ลว.1ต.ค.64 ,โอน75,600</t>
  </si>
  <si>
    <t>RV00300000565110307</t>
  </si>
  <si>
    <t>รับเงินโอนธ.ไทยพาณิชย์ กระแสรายวัน044-1,25พ.ย.64 รับเงินใบนำส่ง28/65 รายได้โครงการ ฝ่ายวิชาการ ค่าบริการแปลเอกสาร(แปลจากภาษาไทยเป็นภาษาอังกฤษ) สำหรับนิสิตและบุคลากรม.ทักษิณและผู้สนใจทั่วไป ค่าธ.6%60กองทุน2%20,โอนกำไร980,รายได้สะสม1.5%15,สำนักส่งเสริมฯ2.5%25เบิก940จาก1,000ตามอว8202.03/2756 ลว1ต.ค.64 ,โอน1,000</t>
  </si>
  <si>
    <t>02/11/2564</t>
  </si>
  <si>
    <t>RV00020900065110015</t>
  </si>
  <si>
    <t>รับเงินโอนจากบัญชีเงินฝากออมทรัพย์ ธ.กรุงไทย เลขที่บัญชี 981-2-81043-9 ในวันที่ 28/10/2564 จากบริษัท บางกอก คลอลิตี้ ดีเวลลอปเม้นท์ สำหรับรายการเงินสนับสนุนโครงการดำเนินการสรรหาข้าราชการหรือพนักงานส่วนท้องถิ่นให้ดำรงตำแหน่งสายงานผู้บริหารสังกัดองค์กรปกครองส่วนท้องถิ่น พ.ศ. 2564 ศูนย์สอบภาคใต้จังหวัดพัทลุง (หักบริการวิชาการร้อยละ16ของรายรับหน่วย สสช.) ตามใบเสร็จ PR2-2565:3/10</t>
  </si>
  <si>
    <t>15/11/2564</t>
  </si>
  <si>
    <t>RV00020900065110082</t>
  </si>
  <si>
    <t>รับเงินโอนจากบัญชีเงินฝากออมทรัพย์ ธ.กรุงไทย เลขที่บัญชี 981-2-81043-9 ในวันที่ 02/11/2564 จากมหาวิทยาลัยสงขลานครินทร์ สำหรับเงินสนับสนุนการดำเนินงานการศึกษาผลกระทบเชิงเศรษฐกิจและสังคมรายจังหวัด ของโครงการยกระดับเศรษฐกิจและสังคมรายตำบลแบบบูรณาการ U2T ด้วยกลไก อว.ส่วนหน้า (หักบริการวิชาการ6%ของรายรับ สสช.) ตามใบเสร็จ PR2-2565:4/6</t>
  </si>
  <si>
    <t>19/11/2564</t>
  </si>
  <si>
    <t>RV00020900065110122</t>
  </si>
  <si>
    <t>รับเงินโอนจากบัญชีเงินฝากออมทรัพย์ ธ.กรุงไทย เลขที่บัญชี 901-3-71060-3 ในวันที่ 05/11/2564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สำหรับรายการจ้างงานประจำเดือนตุลาคม 2564 (ยกเว้นบริการวิชาการ) ตามใบเสร็จ PR2-2565:4/27</t>
  </si>
  <si>
    <t>RV00020900065110123</t>
  </si>
  <si>
    <t>รับเงินโอนจากบัญชีเงินฝากออมทรัพย์ ธ.กรุงไทย เลขที่บัญชี 901-3-71060-3 ในวันที่ 05/11/2564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สำหรับรายการค่าจ้างงานเพิ่มเติมทดแทนรอคืนคลังฯ (ยกเว้นบริการวิชาการ) ตามใบเสร็จ PR2-2565:4/28</t>
  </si>
  <si>
    <t>RV00020900065110124</t>
  </si>
  <si>
    <t>รับเงินโอนจากบัญชีเงินฝากออมทรัพย์ ธ.กรุงไทย เลขที่บัญชี 901-3-71060-3 ในวันที่ 05/11/2564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สำหรับรายการค่าจ้างงานเพิ่มเติมทดแทนเดือนตุลาคม 2564 (ยกเว้นบริการวิชาการ) ตามใบเสร็จ PR2-2565:4/29</t>
  </si>
  <si>
    <t>RV00020900065110125</t>
  </si>
  <si>
    <t>รับเงินโอนจากบัญชีเงินฝากออมทรัพย์ ธ.กรุงไทย เลขที่บัญชี 981-2-81043-9 ในวันที่ 10/11/2564 จากบริษัท แอ้นท์ เอ็กซ์ เวิร์ค จำกัด สำหรับรายการเงินสนับสนุนโครง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2/2564 สนามสอบมหาวิทยาลัยทักษิณ (หักบริการวิชาการร้อยละ16ของรายรับหน่วย สสช.) ตามใบเสร็จ PR2-2565:4/30</t>
  </si>
  <si>
    <t>07/12/2564</t>
  </si>
  <si>
    <t>RV00020900065120050</t>
  </si>
  <si>
    <t>รับเงินโอนจากบัญชีเงินฝากออมทรัพย์ ธ.กรุงไทย เลขที่บัญชี 901-3-71060-3 ในวันที่ 25/11/2564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สำหรับรายการค่าจ้างงานเพิ่มเติมทดแทนเดือนพฤศจิกายน 2564 (ยกเว้นบริการวิชาการ) ตามใบเสร็จ PR2-2565:6/4</t>
  </si>
  <si>
    <t>RV00020900065120051</t>
  </si>
  <si>
    <t>รับเงินโอนจากบัญชีเงินฝากออมทรัพย์ ธ.กรุงไทย เลขที่บัญชี 901-3-71060-3 ในวันที่ 29/11/2565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สำหรับรายการจ้างงานประจำเดือนพฤศจิกายน 2564 (ยกเว้นบริการวิชาการ)</t>
  </si>
  <si>
    <t>13/12/2564</t>
  </si>
  <si>
    <t>RV00020900065120088</t>
  </si>
  <si>
    <t>รับเงินโอนจากบัญชีเงินฝากออมทรัพย์ ธ.กรุงไทย เลขที่บัญชี 981-2-81043-9 ในวันที่ 01/12/2564 จากมหาวิทยาลัยบูรพา สำหรับเงินสนับสนุนโครงการดำเนินงานการสอบแข่งขันเพื่อบรรจุบุคคลเป็นข้าราชการหรือพนักงานส่วนท้องถิ่น พ.ศ.2564 ศูนย์สอบภาคใต้ เขต 2/1 มหาวิทยาลัยทักษิณ งวดที่ 1 (หักบริการวิชาการร้อยละ16ของรายรับหน่วย สสช.) ตามใบเสร็จ PR2-2565:6/29</t>
  </si>
  <si>
    <t>15/12/2564</t>
  </si>
  <si>
    <t>RV00020900065120109</t>
  </si>
  <si>
    <t>รับเงินโอนจากบัญชีเงินฝากออมทรัพย์ ธ.กรุงไทย เลขที่บัญชี 901-3-71060-3 ในวันที่ 08/12/2564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สำหรับรายการค่าจ้างงานเพิ่มเติมทดแทนเดือนธันวาคม 2564 (ยกเว้นบริการวิชาการ) ตามใบเสร็จ PR2-2565:6/41</t>
  </si>
  <si>
    <t>RV00020900065120110</t>
  </si>
  <si>
    <t>รับเงินโอนจากบัญชีเงินฝากออมทรัพย์ ธ.กรุงไทย เลขที่บัญชี 901-3-71060-3 ในวันที่ 08/12/2564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สำหรับรายการจ้างงานประจำเดือนธันวาคม 2564 (ยกเว้นบริการวิชาการ) ตามใบเสร็จ PR2-2565:6/40</t>
  </si>
  <si>
    <t>28/12/2564</t>
  </si>
  <si>
    <t>RV00020900065120178</t>
  </si>
  <si>
    <t>รับเงินโอนจากบัญชีเงินฝากกระแสรายวัน ธ.ไทยพาณิชย์ เลขที่บัญชี 468-022625-8 ระหว่างวันที่ 27/12/2564 จากคุณรสวารินทร์ ทองสม (หน่วยงาน สสช.) สำหรับเงินค่าลงทะเบียนโครงการฝึกอบรมเชิงปฏิบัติการ เทคนิคการใช้ไฟล์โปรแกรมในการบันทึกบัญชี - ปิดบัญชี ของศูนย์พัฒนาเด็กเล็ก สังกัด อปท. (หักบริการวิชาการร้อยละ6%จากรายรับของ สสช.) ตามใบเสร็จ PL2-2565:2/4</t>
  </si>
  <si>
    <t>RV00300000565110027</t>
  </si>
  <si>
    <t>รับเงินโอน ธ.ไทยพาณิชย์201-9,2พ.ย.64  รายได้โครงการฯวิทยาลัยการจัดการฯ  จ้างเหมาบริการโครงการฝึกอบรมเชิงปฏิบัติการ หลักสูตร 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เทคนิคการใช้ไฟล์โปรแกรมในการบันทึกบัญชีและการปิดบัญชีเพื่อเตรียมเข้าสู่ระบบe-lass,โอน13,415</t>
  </si>
  <si>
    <t>RV00300000565110057</t>
  </si>
  <si>
    <t>บันทึกตัดรด.รอการรับรู้ รับเงินโอนธ.ไทยพาณิชย์201-9,16(5000x2)17(5000x2)ก.ค.64 ,4ส.ค.64(5000) ,30ก.ย.64(5000) ,5ต.ค.64(5000) รับเงินใบนำส่ง10/65 รายได้โครงการ วิทยาลัยการจัดการฯ โครงการอบรมหลักสูตรกฏหมายสำหรับการปฏิบัติงานตำรวจ  ,โอน35,000,UMDC</t>
  </si>
  <si>
    <t>RV00300000565110058</t>
  </si>
  <si>
    <t>รับเงินโอนธ.ไทยพาณิชย์201-9,24ต.ค.64  รับเงินใบนำส่ง11/65วิทยาลัยการจัดการฯ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,โอน109,200จาก109,200,UMDC</t>
  </si>
  <si>
    <t>08/11/2564</t>
  </si>
  <si>
    <t>RV00300000565110162</t>
  </si>
  <si>
    <t>ตัดรด.รอการรับรู้ ธ.ไทยพาณิชย์201-9,25(5000)29(10000+5000+10000)ต.ค.64 รับเงินใบนำส่ง17/65 รายได้โครงการ วิทยาลัยการจัดการฯ โครงการอบรมหลักสูตรกฏหมายสำหรับการปฏิบัติงานตำรวจ  ,โอน30,000,UMDC</t>
  </si>
  <si>
    <t>10/11/2564</t>
  </si>
  <si>
    <t>RV00300000565110247</t>
  </si>
  <si>
    <t>รับเงินโอนธ.ไทยพาณิชย์201-9,10พ.ย.64  รายได้โครงการ จ้างทำของ จ้างเหมาโครงการจัดทำบัญชีนอกระบบบัญชีคอมพิวเตอร์ของศูนย์พัฒนาเด็กเล็ก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จากหจก.เอดดูเคชั่น เทรนนิ่ง เซ็นเตอร์ ,โอน13,415</t>
  </si>
  <si>
    <t>RV00300000565110248</t>
  </si>
  <si>
    <t>รับเงินโอนธ.ไทยพาณิชย์201-9,10พ.ย.64  รายได้โครงการ จ้างทำของ จ้างเหมาโครงการจัดทำบัญชีนอกระบบบัญชีคอมพิวเตอร์ของศูนย์พัฒนาเด็กเล็ก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จากนางสาวนริศรา เรือนแก้ว ,โอน21,950</t>
  </si>
  <si>
    <t>RV00300000565110259</t>
  </si>
  <si>
    <t>รับเงินโอน ธ.ไทยพาณิชย์201-9,8พ.ย.64  รับเงินใบนำส่ง22/65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,โอน78,000,UM</t>
  </si>
  <si>
    <t>RV00300000565110260</t>
  </si>
  <si>
    <t>รับเงินโอนธ.ไทยพาณิชย์201-9,4(3900+3900)5(7800+7800)8(179400)9(11688.30จาก11700)12(11.70)พ.ย.64 เงิน214,500 ,ตัดรด.รอการรับรู้ ธ.ไทยพาณิชย์201-9,25ต.ค.64 (11,700) รับเงินใบนำส่ง23/65 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,โอน226,200จาก226,200,UMDC</t>
  </si>
  <si>
    <t>RV00300000565110270</t>
  </si>
  <si>
    <t>รับเงินโอนธ.ไทยพาณิชย์201-9,17พ.ย.64  รายได้โครงการ วิทยาลัยการจัดการฯ  จ้างทำของ จ้างเหมาจัดโครงการอบรม กฎหมาย ระเบียบ ข้อบังคับ หนังสือสั่งการ ที่เกี่ยวข้องกับการประชุมสภาท้องถิ่นฯ จากนางสาวนริศรา เรือนแก้ว ,โอน21,950</t>
  </si>
  <si>
    <t>RV00300000565110271</t>
  </si>
  <si>
    <t>รับเงินโอนธ.ไทยพาณิชย์201-9,17พ.ย.64  รายได้โครงการ วิทยาลัยการจัดการฯ  จ้างทำของ จ้างเหมาจัดโครงการอบรมความรู้พื้นฐานเกี่ยวกับการบริหารการเงินการคลัง วิธีงบประมาณ การจัดซื้อจัดจ้าง ภายใต้ระเบียบ กฎหมายข้อสั่งการที่เกี่ยวข้องฯ จากนางสาวสุมาลี ชุมสุด ,โอน21,800</t>
  </si>
  <si>
    <t>RV00300000565110279</t>
  </si>
  <si>
    <t>รับเงินโอนธ.ไทยพาณิชย์201-9,3(78400)19(324200)พ.ย.64  รับเงินใบนำส่ง27/65 รายได้โครงการ วิทยาลัยการจัดการฯ  โครงการอบรมระเบียบ กฎหมาย ว่าด้วยการประชุมสภาท้องถิ่นที่ผู้บริหาร ประธานสภา สมาชิกสภาและบุคลากรท้องถิ่นต้องรู้และปฏิบัติให้ถูกต้องฯ รวม480,200,โอน78,400+324,200</t>
  </si>
  <si>
    <t>24/11/2564</t>
  </si>
  <si>
    <t>RV00300000565110332</t>
  </si>
  <si>
    <t>รับเงินโอน ธ.ไทยพาณิชย์201-9,3(11700)9(3900x2)11(23400+3900x8+27300)19(191100)พ.ย.64  รับเงินใบนำส่ง27/65 วิทยาลัยการจัดการฯ  รายได้โครงการ วิทยาลัยการจัดการเพื่อการพัฒนา โครงการ 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 และการปิดบัญชีเพื่อเตรีมเข้าสู่ระบบ e-laas รวมโอน292,500,UMDC</t>
  </si>
  <si>
    <t>RV00300000565110376</t>
  </si>
  <si>
    <t>รับเงินโอนธ.ไทยพาณิชย์201-9,22พ.ย.64(58500)รับเงินใบนำส่ง30/65 รายได้โครงการ วิทยาลัยการจัดการฯ การจัดทำเอกสารรายงานการประกันคุณภาพภายในปีการศึกษา2564 เทคนิคการกรอกระบบnccsและเทคนิคการจัดเอกสาร(SAR)ฯ,โอน58,500,UMDC</t>
  </si>
  <si>
    <t>RV00300000565110377</t>
  </si>
  <si>
    <t>รับเงินโอนธ.ไทยพาณิชย์201-9,15(34300)16(58800)17(63700)22(210700)พ.ย.64  รับเงินใบนำส่ง31/65 รายได้โครงการ วิทยาลัยการจัดการฯ โครงการอบรมกฎหมาย ระเบียบ ข้อบังคับ หนังสือสั่งการ ที่เกี่ยวข้องกับการประชุมสภาพท้องถิ่น สำหรับประธานสภา ฝ่ายบริหาร สมาชิกสภาและบุคลากรท้องถิ่นฯ,รวม367,500,UMDC</t>
  </si>
  <si>
    <t>RV00300000565110378</t>
  </si>
  <si>
    <t>รับเงินโอนธ.ไทยพาณิชย์201-9,9(73500)16(4900)17(9800)19(4900)22(259700)พ.ย.64 รับเงินใบนำส่ง32/65 รายได้โครงการ วิทยาลัยการจัดการฯ โครงการอบรมความรู้พื้นฐานเกี่ยวกับการบริหารการเงินการคลัง วิธีงปม การจัดซื้อจัดจ้าง ภายใต้ระเบียบ กฎหมาย ข้อสั่งการที่เกี่ยวข้อง ฯ  ,รวม352,800,UMDC</t>
  </si>
  <si>
    <t>RV00300000565120254</t>
  </si>
  <si>
    <t>รับเงินโอน ธ.ไทยพาณิชย์201-9,1(78400)2(4900x5+14700)9(230300)ธ.ค.64  รับเงินใบนำส่ง38/65 รายได้โครงการ วิทยาลัยการจัดการฯ  โครงการอบรมระเบียบ กฎหมาย ว่าด้วยการประชุมสภาท้องถิ่นที่ผู้บริหาร ประธานสภา สมาชิกสภาและบุคลากรท้องถิ่นต้องรู้และปฏิบัติให้ถูกต้องฯ รวม347,900</t>
  </si>
  <si>
    <t>RV00300000565120255</t>
  </si>
  <si>
    <t>รับเงินโอน ธ.ไทยพาณิชย์201-9,2(3900x2)3(7800)4(183300)5(89700)ธ.ค.64เงิน288,600 ,ตัดรด.รอการรับรู้ ธ.ไทยพาณิชย์201-9,25(3900x2)26(3900x2)30(11700จากยอด15600เหลือ3900+3900)พ.ย.64เงิน31,200  รับเงินใบนำส่ง39-40/65 รายได้โครงการ วิทยาลัยการจัดการฯ  โครงการการพัฒนาสมรรถนะทางการบริหารและกม. ระเบียบสำหรับนักบริหารท้องถิ่นเพื่อพัฒนาท้องถิ่นในยุคCovid-19 รวม214,500+105,300</t>
  </si>
  <si>
    <t>RV00300000565120283</t>
  </si>
  <si>
    <t>รับเงินโอน ธ.ไทยพาณิชย์201-9,8(3900)10(3900+3900+11700+3900+3900)11(456300)ธ.ค.64เงิน487,500 ,ตัดรด.รอการรับรู้ ธ.ไทยพาณิชย์201-9,29พ.ย.64เงิน3,900  รับเงินใบนำส่ง42/65 รายได้โครงการ วิทยาลัยการจัดการฯ  โครงการการพัฒนาสมรรถนะทางการบริหารและกม. ระเบียบสำหรับนักบริหารท้องถิ่นเพื่อพัฒนาท้องถิ่นในยุคCovid-19 รวม491,400</t>
  </si>
  <si>
    <t>RV00300000565120329</t>
  </si>
  <si>
    <t>รับเงินโอนธ.ไทยพาณิชย์201-9,27ธ.ค.64 รับเงินใบนำส่ง45/65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การศึกษาปฐมวัยของศูนย์พัฒนาเด็กเล็กฯรองรับLPA,โอน195,000,เบิก195,000,จาก195,000,UMDC</t>
  </si>
  <si>
    <t>RV00300000565120330</t>
  </si>
  <si>
    <t>รับเงินโอนธ.ไทยพาณิชย์201-9,6(1900)27(55100)ธ.ค.64 รับเงินใบนำส่ง46/65 รายได้โครงการ วิทยาลัยการจัดการฯ โครงการการจัดทำแผนพัฒนาการศึกษา(2566-2570)ของกองการศึกษา(ตามหนังสือด่วนที่สุด ที่มท.0816.2/ว368ลว19ม.ค.2564),โอนรวม57,000,เบิก57,000,จาก57,000,UMDC</t>
  </si>
  <si>
    <t>RV00300000565120331</t>
  </si>
  <si>
    <t>รับเงินโอน ธ.ไทยพาณิชย์201-9,27ธ.ค.64  รับเงินใบนำส่ง47/65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,โอน85,800,UM</t>
  </si>
  <si>
    <t>RV00300000565120332</t>
  </si>
  <si>
    <t>รับเงินโอน ธ.ไทยพาณิชย์201-9,2(3,900)27(191,100)ธ.ค.64  รับเงินใบนำส่ง48/65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,โอนรวม195,000,UM</t>
  </si>
  <si>
    <t>RV00300000565120333</t>
  </si>
  <si>
    <t>รับเงินโอนธ.ไทยพาณิชย์201-9,1(3900x3)2(7800+3900+15600)3(3900x2+23400)9(167700+7800+7800)ธ.ค.64เงิน253,500  ,ตัดรด.รอการรับรู้ ธ.ไทยพาณิชย์201-9,19(3900x2)23(3900)29(3900x2)พ.ย.64เงิน19,500  รับเงินใบนำส่ง49/65วิทยาลัยการจัดการฯ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e-laas ,โอน273,000จาก273,000,UMDC</t>
  </si>
  <si>
    <r>
      <t xml:space="preserve">เพื่อดำเนินการและเบิกจ่ายเงินไปใช้จ่ายตามวัตถุประสงค์ของการบริการวิชาการที่ได้รับอนุมัติต่อไป </t>
    </r>
    <r>
      <rPr>
        <u val="single"/>
        <sz val="13"/>
        <rFont val="Angsana New"/>
        <family val="1"/>
      </rPr>
      <t>ทั้งนี้ยกเว้น</t>
    </r>
    <r>
      <rPr>
        <sz val="13"/>
        <rFont val="Angsana New"/>
        <family val="1"/>
      </rPr>
      <t>วิทยาลัยการจัดการเพื่อการพัฒนาจะไม่หักค่าธรรมเนียมบริการวิชาการตามระเบียบมหาวิทยาลัยทักษิณ ว่าด้วย การให้บริการวิชาการ พ.ศ. 2563</t>
    </r>
  </si>
  <si>
    <t>ประจำเดือนตุลาคม 2564</t>
  </si>
  <si>
    <t>ประจำเดือนพฤศจิกายน 2564</t>
  </si>
  <si>
    <t>ประจำเดือนธันวาคม 2564</t>
  </si>
  <si>
    <t>ประจำเดือนมกราคม 2564</t>
  </si>
  <si>
    <t>ประจำเดือนกุมภาพันธ์ 2565</t>
  </si>
  <si>
    <t>ประจำเดือนมีนาคม 2565</t>
  </si>
  <si>
    <t>ประจำเดือนเมษายน 2565</t>
  </si>
  <si>
    <t>ประจำเดือนพฤษภาคม 2565</t>
  </si>
  <si>
    <t>ประจำปีงบประมาณ พ.ศ. 2564  ตั้งแต่วันที่   1 มิถุนายน 2564 - 30 กันยายน 2564</t>
  </si>
  <si>
    <t>ประจำปีงบประมาณ พ.ศ. 2565  ตั้งแต่วันที่   1 ตุลาคม 2564 - 31 พฤษภาคม 2565</t>
  </si>
  <si>
    <t>ประจำปีการศึกษา 2564  ตั้งแต่วันที่   1 มิถุนายน 2564 - 31 พฤษภาคม 2565</t>
  </si>
  <si>
    <t>มิถุนายน 2564</t>
  </si>
  <si>
    <t>กรกฎาคม 2564</t>
  </si>
  <si>
    <t>สิงหาคม 2564</t>
  </si>
  <si>
    <t>กันยายน 2564</t>
  </si>
  <si>
    <t>ตุลาคม 2564</t>
  </si>
  <si>
    <t>พฤศจิกายน 2564</t>
  </si>
  <si>
    <t>ธันวาคม 2564</t>
  </si>
  <si>
    <t>มกราคม 2565</t>
  </si>
  <si>
    <t>กุมภาพันธ์ 2565</t>
  </si>
  <si>
    <t>มีนาคม 2565</t>
  </si>
  <si>
    <t>เมษายน 2565</t>
  </si>
  <si>
    <t>พฤษภาคม 2565</t>
  </si>
  <si>
    <t>รวมทั้งปีงบประมาณ 2565 (1 ตุลาคม 2564 - 31 พฤษภาคม 2565)</t>
  </si>
  <si>
    <t>หมายเหตุ : สสช. (รวมงบจ้างงานโควิด)</t>
  </si>
  <si>
    <t>20/01/2565</t>
  </si>
  <si>
    <t>RV00300000565010324</t>
  </si>
  <si>
    <t>รับเงินโอนธ.ไทยพาณิชย์609-3,4(4000x4)5(4000x6)6(4000)10(4000)13(4000)14(4000x2)15(4000x2)ม.ค.65เงิน68,000 ,ตัดรด.รอการรับรู้ ธ.ไทยพาณิชย์609-3,22(4000x2)24(4000x3)26(4000)29(4000x3)ธ.ค.64เงิน36,000  รับเงินใบนำส่ง59/65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ค่าธ.6%6,240กองทุน2%2,080,โอนกำไร101,920,รายได้สะสม1.5%1,560,สำนักส่งเสริมฯ2.5%2,600 เบิกจาก97,760จาก104,000 ตามอว8205.01/0440ลว23มิ.ย.64</t>
  </si>
  <si>
    <t>10/01/2565</t>
  </si>
  <si>
    <t>RV00020900065010044</t>
  </si>
  <si>
    <t>รับเงินโอนจากบัญชีเงินฝากออมทรัพย์ ธ.กรุงไทย เลขที่บัญชี 981-2-81043-9 ในวันที่ 06/01/2565 จากนางภาณินี วรเนติวุฒิ(โรงเรียนป่าพะยอมพิทยาคม) สำหรับรายการจัดค่ายบริการวิชาการสำหรับสถานศึกษา : ค่ายอบรมปฏิบัติการ GLOBE Academy (หักบริการร้อยละ6ของรายรับคณะวิทยาศาสตร์) ตามใบเสร็จ PR2-2565:9/31</t>
  </si>
  <si>
    <t>31/01/2565</t>
  </si>
  <si>
    <t>RV00300000565010457</t>
  </si>
  <si>
    <t>รับเงินโอน ธ.ไทยพาณิชย์ กระแสรายวัน044-1,28ม.ค.65  รับเงินใบนำส่ง66/65ฝ่ายวิชาการ  ค่าบริการโครงการบริการแปลภาษา ค่าธ.6%2,790กองทุน2%930,โอนกำไร45,570,รายได้สะสม1.5%697.50สำนักส่งเสริมฯ2.5%1,162.50เบิก43,710จาก46,500 ,โอน46,500</t>
  </si>
  <si>
    <t>13/01/2565</t>
  </si>
  <si>
    <t>RV00020900065010073</t>
  </si>
  <si>
    <t>รับเงินโอนจากบัญชีเงินฝากออมทรัพย์ ธ.กรุงไทย เลขที่บัญชี 981-2-81043-9 ในวันที่ 01/12/2564 จากมหาวิทยาลัยบูรพา สำหรับเงินสนับสนุนโครงการดำเนินงานการสอบแข่งขันเพื่อบรรจุบุคคลเป็นข้าราชการหรือพนักงานส่วนท้องถิ่น พ.ศ.2564 ศูนย์สอบภาคใต้ เขต 2/1 มหาวิทยาลัยทักษิณ งวดที่ 2 (หักบริการวิชาการร้อยละ16ของรายรับหน่วย สสช.) ตามใบเสร็จ PR2-2565:9/46</t>
  </si>
  <si>
    <t>18/01/2565</t>
  </si>
  <si>
    <t>RV00300000565010363</t>
  </si>
  <si>
    <t>ตัดรด.รอการรับรู้ รับเงินโอน ธ.ไทยพาณิชย์201-9,30พ.ย.64(ตัด3,900จากยอด15,600),22(15,600)29(46,800)ธ.ค.64  รับเงินใบนำส่ง58/65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,โอน66,300,UM</t>
  </si>
  <si>
    <t>21/01/2565</t>
  </si>
  <si>
    <t>RV00300000565010396</t>
  </si>
  <si>
    <t>รับเงินโอน ธ.ไทยพาณิชย์201-9,18ม.ค.65   รับเงินใบนำส่ง61/65 รายได้โครงการฯ วิทยาลัยการจัดการฯ การจัดทำแผนพัฒนาการศึกษา(2566-2570) ของรร.และศูนย์พัฒนาเด็กเล็ก สังกัดอปท.,โอน120,900,UM</t>
  </si>
  <si>
    <t>RV00300000565010397</t>
  </si>
  <si>
    <t>รับเงินโอน ธ.ไทยพาณิชย์201-9,13(3900+11700)18(179400)ม.ค.65  รับเงินใบนำส่ง60/65 รายได้โครงการ วิทยาลัยการจัดการฯ การจัดทำเอกสารรายงานการประกันคุณภาพภายในปีการศึกษา2564เทคนิคการกรอกระบบnccs/ระบบe-SARและเทคนิคการจัดเอกสาร(SAR)ฯ,โอน195,000,UMDC</t>
  </si>
  <si>
    <t>RV00300000565010398</t>
  </si>
  <si>
    <t>รับเงินโอน ธ.ไทยพาณิชย์201-9,14(2500x3)15(2500x2)20(2500)ม.ค.65เงิน15,000 ,ตัดรด.รอการรับรู้ รับเงินโอนธ.ไทยพาณิชย์201-9,11(2500)14(2500x2)15(2500)28(2500x3)30(2500)ธ.ค.64เงิน20,000 รับเงินใบนำส่ง62/65 รายได้โครงการ วิทยาลัยการจัดการฯ โครงการอบรมหลักสูตรกฏหมายสำหรับการปฏิบัติงานตำรวจ ,โอน35,000,UMDC</t>
  </si>
  <si>
    <t>25/01/2565</t>
  </si>
  <si>
    <t>RV00300000565010414</t>
  </si>
  <si>
    <t>ตัดรด.รอการรับรู้ รับเงินโอน ธ.ไทยพาณิชย์201-9,14(58800)20(68600)23(107800)27(313600)ธ.ค.64 รับเงินใบนำส่ง65/65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 ,โอนรวม548,800,UM</t>
  </si>
  <si>
    <t>RV00300000565010415</t>
  </si>
  <si>
    <t>ตัดรด.รอการรับรู้ รับเงินโอน ธ.ไทยพาณิชย์201-9,16(44100)17(68600)21(44100)27(284200)ธ.ค.64 รับเงินใบนำส่ง65/65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ประธานและสมาชิกสภาท้องถิ่นที่ได้รับเลือกตั้งใหม่และเคยครองตำแหน่งอยู่เดิมฯ ,โอนรวม441,000,UM</t>
  </si>
  <si>
    <t>RV00300000565010416</t>
  </si>
  <si>
    <t>ตัดรด.รอการรับรู้ รับเงินโอน ธ.ไทยพาณิชย์201-9,21(78400)22(73500)24(4900)27(63700)ธ.ค.64 รับเงินใบนำส่ง63/65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 การปฏิบัติหน้าที่ เพื่อความถูกต้อง ปลอดภัยและเทคนิคประชุมสภาท้องถิ่น ,โอนรวม220,500,UM</t>
  </si>
  <si>
    <t>RV00300000565010466</t>
  </si>
  <si>
    <t>รับเงินโอน ธ.ไทยพาณิชย์201-9,24ม.ค.65   รับเงินใบนำส่ง67/65 รายได้โครงการ วิทยาลัยการจัดการฯ การจัดทำเอกสารรายงานการประกันคุณภาพภายในปีการศึกษา2564 เทคนิคการกรอกระบบnccsและเทคนิคการจัดเอกสาร(SAR)ฯ,โอน74,100,UMDC</t>
  </si>
  <si>
    <t>ประจำปีงบประมาณ พ.ศ. 2565   ตั้งแต่วันที่   1 ตุลาคม 2564 - 31 พฤษภาคม 2565</t>
  </si>
  <si>
    <t>17/02/2565</t>
  </si>
  <si>
    <t>RV00300000565020394</t>
  </si>
  <si>
    <t>รับเงินโอนธ.ไทยพาณิชย์609-3,1(4000x4)2(4000)3(4000x2)9(4000)10(4000x2)11(4000x2)ก.พ.65เงิน48,000,ตัดรด.รอการรับรู้ ธ.ไทยพาณิชย์609-3,27(4000x3)30(4000x2)ธ.ค.64เงิน24,000,12(4000)14(4000x2)18(4000x2)19(4000)29(4000)ม.ค.65เงิน28,000 รับเงินใบนำส่ง82/65 รายได้โครงการ คณะศึกษาฯ ค่าลทบ.หลักสูตรการพัฒนาข้าราชการครูและบุคลากรทางการศึกษาเพื่อเลื่อนวิทยฐานะผอ.และรองผอ.ฯ จากภายนอก  ค่าธ.6%6,000กองทุน2%2,000,โอนกำไร98,000,รายได้สะสม1.5%1,500,สำนักส่งเสริมฯ2.5%2,500 เบิก94,000จาก100,000</t>
  </si>
  <si>
    <t>25/02/2565</t>
  </si>
  <si>
    <t>RV00300000565020408</t>
  </si>
  <si>
    <t>รับเงินโอน ธ.ไทยพาณิชย์609-3,3(4000)4(4000x4)12(4000)14(4000)15(4000)16(4000)17(4000x6)18(4000x8)21(4000x2)23(4000x3)ก.พ.65 รับเงินใบนำส่ง87/65 รายได้โครงการ คณะศึกษาฯ ค่าลทบ.หลักสูตรการพัฒนาข้าราชการครูและบุคลากรทางการศึกษาเพื่อเลื่อนวิทยฐานะผอ.และรองผอ.ฯ จากภายนอก  ค่าธ.6%6,720กองทุน2%2,240,โอนกำไร109,760,รายได้สะสม1.5%1,680,สำนักส่งเสริมฯ2.5%2,800 เบิก105,280จาก112,000 อว8205.01/0324 ลว21พ.ย.64</t>
  </si>
  <si>
    <t>RV00300000565020409</t>
  </si>
  <si>
    <t>รับเงินโอน ธ.ไทยพาณิชย์ กระแสรายวัน044-1,25ก.พ.65(300) ,รับเงินโอน ธ.ไทยพาณิชย์5949-4,22ก.พ.65(12),รับเงินโอน ธ.กรุงไทย359-3,15ก.พ.65(29,688) รายได้โครงการ คณะศึกษาฯ จ้างดำเนินการผลิตข้อสอบภาคความรู้ความสามารถ ทักษะและสมรรถนะในการเลือกสรรเป็นพนักงานราชการทั่วไป ต.พนง.นักวิเคราะห์นโยบายและแผน ของจ.พท. จากที่ทำการปกครองจ.พท. ค่าธ.16%4,800 กองทุน5%1,500,โอนกำไร28,500,สะสม3%900,สสช.8%2,400,เบิก25,200จาก30,000 ข้อตกลงการจ้าง เลขที่1/2565</t>
  </si>
  <si>
    <t>30/03/2565</t>
  </si>
  <si>
    <t>RV00300000565030466</t>
  </si>
  <si>
    <t>รับเงินโอน ธ.ไทยพาณิชย์609-3,21(10000)22(14000+3000)25(1000+10000)มี.ค.65  รับเงินใบนำส่ง130/65คณะศึกษาฯ รายได้โครงการ คณะศึกษาศาสตร์ ค่าลทบ.โครงการประชุมวิชาการการนำเสนอผลงานวิจัย นวัตกรรมวิชาชีพครู ระดับชาติ ครั้งที่5และระดับนานาชาติ ครั้งที่ 1 การศึกษาเพื่อนวัตกรรมสังคม ความรู้เพื่อการพัฒนาที่ยั่งยืน จากบุคลากรภายนอก ค่าธ.16%6,080กองทุน5%1,900,โอนกำไร36,100,สะสม3%1,140,สสช.8%3,040,เบิก31,920จาก38,000 อว8205.01/0092 ลว8ก.พ.65</t>
  </si>
  <si>
    <t>21/04/2565</t>
  </si>
  <si>
    <t>RV00300000565040319</t>
  </si>
  <si>
    <t>รับเงินโอน ธ.ไทยพาณิชย์609-3,1(4000)3(4000x2)4(4000x3)5(4000)8(4000)11(4000)18(4000x2)เม.ย.65เงิน44,000,ตัดรด.รอการรับรู้ รับเงินโอนธ.ไทยพาณิชย์609-3,10(4000)23(4000x3)30(4000x2)31(4000x7)มี.ค.65เงิน52,000 รับเงินใบนำส่ง146/65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ค่าธ.6%5,760กองทุน2%1,920,โอนกำไร94,080,รายได้สะสม1.5%1,440,สำนักส่งเสริมฯ2.5%2,400 เบิก90,240จาก96,000 ตามอว8205.01/0324ลว21พ.ค.64</t>
  </si>
  <si>
    <t>18/02/2565</t>
  </si>
  <si>
    <t>RV00300000565020253</t>
  </si>
  <si>
    <t>รับเงินโอนธ.ไทยพาณิชย์ กระแสรายวัน044-1,18ก.พ.65 รายได้โครงการฯ คณะนิติฯ ค่าจ้างเหมาบริการผู้เชี่ยวชาญดำเนินโครงการวิจัยเพื่อการหันเหผู้กระทำผิดออกจากกระบวนการยุติธรรม ฯจากสนง.กิจการยุติธรรม ค่าธ.6%15,630กองทุน2%5,210,โอนกำไร255,290,รายได้สะสม1.5%3,907.50,สำนักส่งเสริมฯ2.5%6512.50เบิก244,870จาก260,500 ,โอน260,500 สญ.11/2565</t>
  </si>
  <si>
    <t>05/05/2565</t>
  </si>
  <si>
    <t>RV00300000565050018</t>
  </si>
  <si>
    <t>รับเงินโอน ธ.ไทยพาณิชย์ กระแสรายวัน044-1,5พ.ค.65  รายได้เงินบริการวิชาการ คณะนิติฯ จ้างเหมาบริการผู้เชี่ยวชาญดำเนินโครงการวิจัยเพื่อการหันเหผู้กระทำผิดออกจากกระทรวงยุติธรรมฯ งวดที่2 สัญญาเลขที่11/2565 (ระยะเวลา3ธ.ค.64 - 1พ.ค.65) ค่าธ.6%31,260กองทุน2%10,420,โอนกำไร510,580,รายได้สะสม1.5%7,815สำนักส่งเสริมฯ2.5%13,025เบิก489,740จาก521,000 จากสำนักงานกิจการยุติธรรม ตามอว8205.08/0240 ลว14ก.พ.65 ,โอน521,000</t>
  </si>
  <si>
    <t>RV00300000565020401</t>
  </si>
  <si>
    <t>รับเงินโอน ธ.ไทยพาณิชย์5949-4,18ก.พ.65 รับเงินใบนำส่ง -/65 รายได้โครงการ คณะมนุษย์ฯ งปม.สนับสนุนการเข้าร่วมเป็นเจ้าภาพโครงการประชุมวิชาการระดับชาติและนานาชาติ ด้านมนุษยศาสตร์ฯจ ครั้งที่3 จากคณะมนุษย์ฯ ม.เกษตรศาสตร์ ค่าธ.6%600กองทุน2%200,โอนกำไร9,800,รายได้สะสม1.5%150,สำนักส่งเสริมฯ2.5%250 เบิก9,400จาก10,000 อว8205.02/ ลว22พ.ย.64</t>
  </si>
  <si>
    <t>RV00300000565020459</t>
  </si>
  <si>
    <t>รับเงินโอนธ.ไทยพาณิชย์5949-4,24ก.พ.65 ใบนำส่ง86/65รายได้โครงการ คณะมนุษย์ฯ บริการวิชาการเพื่อหารายได้ ภายใต้ศูนย์พัฒนาบันลือ ถิ่นพังงา:ค่าลทบ.สอบวัดความรู้และทักษะภาษาอังกฤษTOEIC จากบุคคลภายนอก ค่าธ.16%30,688 กองทุน5%9,590,โอนกำไร182,210,สะสม3%5,754,สสช.8%15,344,เบิก161,112จาก191,800 อว8202.03/   ลว17ก.พ.65,โอน191,800</t>
  </si>
  <si>
    <t>31/03/2565</t>
  </si>
  <si>
    <t>RV00300000565030474</t>
  </si>
  <si>
    <t>รับเงินโอน ธ.ไทยพาณิชย์5949-4,30มี.ค.65(53,000) รับเงินใบนำส่ง131/65คณะมนุษย์ฯ  รายได้โครงการ คณะมนษย์ฯ ค่าลทบ.โครงการสร้างเครือข่ายความสัมพันธ์ด้านบริการวิชาการกับองค์กรภาครัฐ เอกชน ธุรกิจ หรืออุตสาหกรรม จากบุคลากรภายนอก ค่าธ.6%3,180กองทุน2%1,060,โอนกำไร51,940,รายได้สะสม1.5%795สำนักส่งเสริมฯ2.5%1,325เบิก49,820จาก53,000 อว8205.07/ ลว30พ.ย.64</t>
  </si>
  <si>
    <t>12/05/2565</t>
  </si>
  <si>
    <t>RV00300000565050097</t>
  </si>
  <si>
    <t>รับเงินโอนธ.ไทยพาณิชย์5949-4,12พ.ค.65 รับเงินใบนำส่ง163/65 รายได้โครงการ คณะมนุษย์ฯ ค่าลงทะเบียนโครงการพัฒนาศักยภาพนิสิต English for CommunicationและEnglish Intensive Couresจากบุคลากร ม.ทักษิณ และบุคลากรภายนอก  ค่าธ.6%14,550กองทุน2%4,850,โอนกำไร237,650,รายได้สะสม1.5%3,637.50สำนักส่งเสริมฯ2.5%6,062.50เบิก227,950จาก242,500 จากอว8205.02 ลว12ม.ค.65</t>
  </si>
  <si>
    <t>17/05/2565</t>
  </si>
  <si>
    <t>RV00300000565050341</t>
  </si>
  <si>
    <t>รับเงินโอน ธ.ไทยพาณิชย์5949-4,12พ.ค.65  รายได้โครงการ คณะมนุษย์ฯ งปม.สนับสนุนการเข้าร่วมเป็นเจ้าภาพโครงการประชุมวิชาการระดับชาติและนานาชาติ ด้านมนุษยศาสตร์ฯจ ครั้งที่3 จากคณะมนุษย์ฯ ม.ราชภัฎเชียงราย10,000,คณะมนุษย์ฯมอ.ปัตตานี10,000 ค่าธ.16%3,200 กองทุน5%1,000,โอนกำไร19,000,สะสม3%600,สสช.8%1,600,เบิก16,800จาก20,000 ตามอว8202.02/ ลว.22พ.ย.64 ,โอน10,000+10,000</t>
  </si>
  <si>
    <t>25/05/2565</t>
  </si>
  <si>
    <t>RV00300000565050443</t>
  </si>
  <si>
    <t>รับเงินโอน ธ.ไทยพาณิชย์5949-4,25พ.ค.65  รับเงินใบนำส่ง178/65 รายได้โครงการ คณะมนุษย์ฯ ค่าลงทะเบียนโครงการอบรมการพัฒนาสื่อออนไลน์เพื่อการสอนภาษาอังกฤษในยุค New Normal จากครู-อาจารย์ผู้สอนภาษาอังกฤษ  ค่าธ.6%90กองทุน2%30,โอนกำไร1,470,รายได้สะสม1.5%22.50สำนักส่งเสริมฯ2.5%37.50เบิก1,410จาก1,500 จากอว8205.02 ลว25ม.ค.65 ,โอน1,500</t>
  </si>
  <si>
    <t>RV00300000565050444</t>
  </si>
  <si>
    <t>รับเงินโอน ธ.ไทยพาณิชย์5949-4,25พ.ค.65  รับเงินใบนำส่ง177/65 รายได้โครงการ คณะมนุษย์ฯ บริการวิชาการเพื่อหารายได้ ภายใต้ศูนย์พัฒนาบันลือ ถิ่นพังงา ค่าลงทะเบียนโครงการเทคนิคการเขียน e-mail ภาษาอังกฤษสำหรับผู้ปฏิบัติงานด้านวิเทศสัมพันธ์และการต่างประเทศ จากนิสิตบุคลากรม.ทักษิณ และผู้สนใจทั่วไป  ค่าธ.6%600กองทุน2%200,โอนกำไร9,800,รายได้สะสม1.5%150สำนักส่งเสริมฯ2.5%250เบิก9,400จาก10,000 จากอว8205.02/ ลว11มี.ค.65 ,โอน10,000</t>
  </si>
  <si>
    <t>RV00300000565050445</t>
  </si>
  <si>
    <t>รับเงินโอนธ.ไทยพาณิชย์5949-4,25พ.ค.65 ใบนำส่ง176/65 รายได้โครงการ คณะมนุษย์ฯ บริการวิชาการเพื่อหารายได้ ภายใต้ศูนย์พัฒนาบันลือ ถิ่นพังงา:ค่าลงทะเบียนสมัครสอบวัดความรู้และทักษะภาษาอังกฤษTOEIC ค่าธ.16%14,976 กองทุน5%4,680,โอนกำไร88,920,สะสม3%2,808,สสช.8%7,488,เบิก78,624จาก93,600 อว8205.02/   ลว10พ.ค.65,โอน93,600</t>
  </si>
  <si>
    <t>07/03/2565</t>
  </si>
  <si>
    <t>RV00300000565030063</t>
  </si>
  <si>
    <t>บันทึกตัดรด.รอการรับรู้ ธ.กรุงไทย359-3,18ก.พ.65  รับเงินใบนำส่ง100/65 รายได้โครงการ คณะเศรษฐศาสตร์ฯ เงินสนับสนุนโครงการพัฒนาบุคลากร บ.โฮมมาร์ทมังกรทอง จำกัด หลักสูตร การบริหารและการจูงใจทีมงาน  จากบ.โฮมมาร์ทมังกรทอง จำกัด ค่าธ.6%1,614.72กองทุน2%538.24,โอนกำไร26,373.76,รายได้สะสม1.5%403.68,สำนักส่งเสริมฯ2.5%672.80เบิก25,297.28จาก26,912 อว8205.07/ ลว11ก.พ.65</t>
  </si>
  <si>
    <t>21/03/2565</t>
  </si>
  <si>
    <t>RV00300000565030317</t>
  </si>
  <si>
    <t>รับเงินโอน ธ.กรุงไทย359-3,1(800x4)2(800)4(800)7(800x3)8(800x3)9(800)10(800)11(800x3)14(800x7)15(800x13)16(800x5)17(800)19(800)มี.ค.65,ตัดรด.รอการรับรู้ ธ.กรุงไทย359-3,28ก.พ.65(800x3)  รับเงินใบนำส่ง122/65คณะเศรษฐศาสตร์ฯ  รายได้โครงการ คณะเศรษฐศาสตร์ฯ ค่าลทบ.โครงการอบรมเชิงปฏิบัติการจริยธรรมการวิจัยในมนุษย์ทางด้านมนุษยศาสตร์และสังคมศาสตร์สำหรับนักวิจัยจากนิสิต บุคลากรในม. บุคลากรภายนอก ค่าธ.16%6,016กองทุน5%1,880,โอนกำไร35,720,สะสม3%1,128,สสช.8%3,008,เบิก31,584จาก37,600</t>
  </si>
  <si>
    <t>RV00300000565030318</t>
  </si>
  <si>
    <t>รับเงินโอน ธ.กรุงไทย359-3,1(1000)2(1000x2)8(1000)15(1000x5)16(1000x4)19(1000)มี.ค.65 รับเงินใบนำส่ง121/65คณะเศรษฐศาสตร์ฯ  รายได้โครงการ คณะเศรษฐศาสตร์ฯ ค่าลทบ.โครงการอบรมเชิงปฏิบัติการสำหรับกรรมการจริยธรรมการวิจัยในมนุษย์จากบุคลากรในม. บุคลากรภายนอก ค่าธ.16%2,240กองทุน5%700,โอนกำไร13,300,สะสม3%420,สสช.8%1,120,เบิก11,760จาก14,000 อว8205.07/ ลว17ก.พ.65</t>
  </si>
  <si>
    <t>27/05/2565</t>
  </si>
  <si>
    <t>RV00300000565050513</t>
  </si>
  <si>
    <t>รับเงินโอนธ.กรุงไทย359-3,20(199988)26(12)พ.ค.65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ค่าธ.6%600กองทุน2%200,โอนกำไร9,800,รายได้สะสม1.5%150สำนักส่งเสริมฯ2.5%250เบิก9,400จาก10,000 จากสนง.การวิจัยแห่งชาติ ที่อว0401.4(กค)/343 ลว20พ.ค.65 ,รวม200,000</t>
  </si>
  <si>
    <t>29/04/2565</t>
  </si>
  <si>
    <t>RV00020900065040219</t>
  </si>
  <si>
    <t>รับเงินโอนจากบัญชีเงินฝากออมทรัพย์ ธ.ไทยพาณิชย์ เลขที่บัญชี 403-487220-3 ในวันที่ 27/04/65 จากนางสาวสุกลกาญจน์ กรรณราย สำหรับเงินค่าบริการคลินิกการแพทย์แผนไทย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ของคณะ วสก.) ตามใบเสร็จ PL2-2565:2/48</t>
  </si>
  <si>
    <t>RV00020900065050036</t>
  </si>
  <si>
    <t>รับเงินโอนจากบัญชีเงินฝากออมทรัพย์ ธ.ไทยพาณิชย์ เลขที่บัญชี 425-076291-9 ในวันที่ 18 มี.ค.65=2000บ. และ 18-19 เม.ย.65=5000บ. สำหรับเงินค่าลงทะเบียนจัดประชุมวิชาการระดับชาติและนานาชาติ : วิทยาการสุขภาพและการกีฬา ครั้งที่ 5 (หักบริการวิชาการร้อยละ 16 ของคณะวสก.) ตามใบเสร็จ PL2-2565:3/1</t>
  </si>
  <si>
    <t>RV00020900065020161</t>
  </si>
  <si>
    <t>รับเงินจากโรงเรียนป่าพะยอมพิทยาคม สำหรับเงินจัดค่ายบริการวิชาการสำหรับสถานศึกษา : ค่ายอบรมปฏิบัติการ GLOBE Academy สำหรับอบรมครูในการขยายโครงการของครูรางวัลสมเด็จเจ้าฟ้ามหาจักรี ในวันที่ 12-13 กุมภาพันธ์ 2565 ณ โรงเรียนป่าพะยอมพิทยาคม (หักบริการวิชาการร้อยละ6ของรายรับคณะวิทย์) ตามใบเสร็จ PR1-2565:1/2</t>
  </si>
  <si>
    <t>24/02/2565</t>
  </si>
  <si>
    <t>RV00020900065020260</t>
  </si>
  <si>
    <t>รับเงินโอนจากบัญชีเงินฝากออมทรัพย์ ธ.กรุงไทย เลขที่บัญชี 981-2-81043-9 ในวันที่ 22/02/2565 จากคณะวิทยาศาสตร์ สำหรับเงินค่าลงทะเบียนในโครงการ ดิจิตอลแพลตฟอร์ม SciTSU4Life ในการให้บริการวิชาการด้านวิทยาศาสตร์และเทคโนโลยีในยุคชีวิตวิถีใหม่ (หักบริการวิชการร้อยละ16จากรายรับคณะวิทย์) ตามใบเสร็จ PL2-2565:2/25</t>
  </si>
  <si>
    <t>11/03/2565</t>
  </si>
  <si>
    <t>RV00020900065030110</t>
  </si>
  <si>
    <t>รับเงินโอนจากบัญชีเงินฝากออมทรัพย์ ธ.กรุงไทย เลขที่ 981-2-81043-9 ในวันที่ 10/03/2565 จากโรงเรียนทุ่งสง สำหรับเงินจัดค่ายบริการวิชาการสำหรับสถานศึกษา : ค่ายเทคนิคปฏิบัติการทางด้านวิทยาศาสตร์ (หักบริการวิชาการร้อยละ 6 จากรายรับคณะวิทย์) ตามใบเสร็จ PR2-2565:14/48</t>
  </si>
  <si>
    <t>23/03/2565</t>
  </si>
  <si>
    <t>RV00020900065030189</t>
  </si>
  <si>
    <t>รับเงินโอนจากบัญชีเงินฝากออมทรัพย์ ธ.กรุงไทย เลขที่ 981-2-81043-9 ในวันที่ 22/03/2565 จากโรงเรียนวีรนาทศึกษามูลนิธิ จังหวัดพัทลุง สำหรับจัดค่ายบริการวิชาการสำหรับสถานศึกษา : ค่ายวิทยาศาสตร์และคณิตศาสตร์ (หักบริการวิชาการร้อยละ 16 ของคณะวิทยาศาสตร์) ตามใบเสร็จ PR2-2565:15/45</t>
  </si>
  <si>
    <t>RV00020900065040150</t>
  </si>
  <si>
    <t>รับเงินโอนจากบัญชีเงินฝากออมทรัพย์ ธ.กรุงไทย เลขที่ 981-2-81043-9 ในวันที่ 20/04/2565 จากโรงเรียนหารเทารังสีประชาสรรค์ จังหวัดพัทลุง สำหรับการจัดค่ายบริการวิชาการสำหรับสถานศึกษา : ค่ายบูรณาการ SMTE ค่ายเทคนิคปฏิบัติการทางด้านวิทยาศาสตร์ (หักบริการวิชาการร้อยละ 16 ของคณะวิทย์) ตามใบเสร็จ PR2-2565:18/30</t>
  </si>
  <si>
    <t>24/05/2565</t>
  </si>
  <si>
    <t>RV00020900065050192</t>
  </si>
  <si>
    <t>รับเงินโอนจากบัญชีเงินฝากออมทรัพย์ ธ.ออมสิน เลขที่บัญชี 020240828481 ในวันที่ 18/05/65 จากคณะวิทยาศาตร์ สำหรับเงินค่าลงทะเบียน โครงการประชุมวิชาการระดับชาติ : วิทยาศาสตร์วิจัย ครั้งที่ 13 (หักบริการวิชาการร้อยละ 16 ของคณะวิทยาศาสตร์) ตามใบเสร็จ PL2-2565:3/4</t>
  </si>
  <si>
    <t>RV00020900065050228</t>
  </si>
  <si>
    <t>รับเงินโอนจากบัญชีเงินฝากออมทรัพย์ ธ.กรุงไทย เลขที่บัญชี 981-2-81043-9 ในวันที่ 19/05/65 จากโรงเรียนหาดใหญ่รัฐประชาสรรค์ จังหวัดสงขลา สำหรับเงินจัดค่ายบริการวิชาการสำหรับสถานศึกษา : ค่ายปฏิบัติการทางวิทยาศาสตร์ สำหรับนักเรียนห้องเรียนพิเศษ SMA (หักบริการวิชาการร้อยละ 16 ของคณะวิทยาศาสตร์) ตามใบเสร็จ PR2-2565:25/9</t>
  </si>
  <si>
    <t>09/02/2565</t>
  </si>
  <si>
    <t>RV00300000565020075</t>
  </si>
  <si>
    <t>รับเงินโอนธ.ไทยพาณิชย์5949-4,8ก.พ.65  รับเงินใบนำส่ง72/65 รายได้โครงการ ฝ่ายวิชาการ โครงการบริการแปลเอกสาร จากบุคลากรภายนอก ค่าธ.6%330กองทุน2%110,โอนกำไร5,390,รายได้สะสม1.5%82.50สำนักส่งเสริมฯ2.5%137.50เบิก5,170จาก5,500,โอน5,500</t>
  </si>
  <si>
    <t>RV00300000565020076</t>
  </si>
  <si>
    <t>รับเงินโอนธ.ไทยพาณิชย์5949-4,8ก.พ.65 รับเงินใบนำส่ง73/65 รายได้โครงการ ฝ่ายวิชาการ ค่าลงทะเบียนโครงการจัดสอบTSU-TEP สำหรับนิสิตและบุคลากรม.ทักษิณ ค่าธ.16%1,056 กองทุน5%330,โอนกำไร6,270,สะสม3%198,สสช.8%528,เบิก5,544จาก6,600 ตามอว8202.03/2757 ลว.1ต.ค.64 ,โอน6,600</t>
  </si>
  <si>
    <t>09/03/2565</t>
  </si>
  <si>
    <t>RV00300000565030084</t>
  </si>
  <si>
    <t>รับเงินโอนธ.ไทยพาณิชย์5949-4,9มี.ค.65 รับเงินใบนำส่ง102/65 รายได้โครงการ ฝ่ายวิชาการ ค่าบริการแปลเอกสาร(แปลจากภาษาไทยเป็นภาษาอังกฤษ) สำหรับนิสิตและบุคลากรม.ทักษิณและผู้สนใจทั่วไป ค่าธ.6%3,810กองทุน2%1,270,โอนกำไร62,230,รายได้สะสม1.5%952.50,สำนักส่งเสริมฯ2.5%1,587.50เบิก59,690จาก63,500ตามอว8202.03/2756 ลว1ต.ค.64 ,โอน63,500</t>
  </si>
  <si>
    <t>RV00300000565030465</t>
  </si>
  <si>
    <t>รับเงินโอน ธ.ไทยพาณิชย์609-3,28(3,913)29(287)มี.ค.65  รับเงินใบนำส่ง129/65 ฝ่ายวิชาการ รายได้โครงการ ฝ่ายวิชาการ ค่าลทบ.โครงการจัดสอบ TOEFL ITF ทั่วราชอาณาจักรในฐานะตัวแทนของ Institute of International Education (IIE) จากบุคลากรภายนอก ค่าธ.16%672กองทุน5%210,โอนกำไร3,990,สะสม3%126,สสช.8%336,เบิก3,528จาก4,200 อว82002.03/0581 ลว24ก.พ.65</t>
  </si>
  <si>
    <t>01/04/2565</t>
  </si>
  <si>
    <t>RV00300000565040013</t>
  </si>
  <si>
    <t>บันทึกตัดรด.รอการรับรู้ ธ.ไทยพาณิชย์609-3,31มี.ค.65  รับเงินใบนำส่ง133/65 ฝ่ายวิชาการ  รายได้โครงการ ฝ่ายวิชาการ ค่าจ้างเหมาจ่ายโครงการออกข้อสอบเพื่อรับนักเรียนเข้าศึกษาต่อในระดับชั้นมัธยมศึกษา ปีที่1และปีที่4 รร.มหาวชิราวุธ จาก รร.มหาวชิราวุธ จ.สงขลา ค่าธ.16%24,560กองทุน5%7,675,โอนกำไร145,825,สะสม3%4,605,สสช.8%12,280,เบิก128,940จาก153,500 อว8202.03/0615 ลว28ก.พ.65</t>
  </si>
  <si>
    <t>05/04/2565</t>
  </si>
  <si>
    <t>RV00300000565040014</t>
  </si>
  <si>
    <t>บันทึกตัดรด.รอการรับรู้  รับเงินโอนธ.ไทยพาณิชย์609-3,12(800)17(1600)24(1600)25(1600x2)27(800+1600)28(1600x3)มี.ค.65  รับเงินใบนำส่ง137/65 รายได้โครงการ ฝ่ายวิชาการ โครงการบริการแปลเอกสาร จากนิสิต บุคลากรม.ทักษิณ และผู้สนใจทั่วไป ค่าธ.6%864กองทุน2%288,โอนกำไร14,112,รายได้สะสม1.5%216สำนักส่งเสริมฯ2.5%360เบิก13,536จาก14,400 ตามอว8202.03/2756 ลว1ต.ค.64</t>
  </si>
  <si>
    <t>18/04/2565</t>
  </si>
  <si>
    <t>RV00300000565040274</t>
  </si>
  <si>
    <t>รับเงินโอนธ.ไทยพาณิชย์609-3,4(800)14(800)เม.ย.65 รับเงินใบนำส่ง144/65 รายได้โครงการ ฝ่ายวิชาการ ค่าจ้างบริการโครงการบริการแปลเอกสาร จากบุคลากรภายนอก ค่าธ.6%96กองทุน2%32,โอนกำไร1,568,รายได้สะสม1.5%24สำนักส่งเสริมฯ2.5%40เบิก1,504จาก1,600,โอน1,600 ตามอว.8202.03/2756 ลว1ต.ค.64</t>
  </si>
  <si>
    <t>26/04/2565</t>
  </si>
  <si>
    <t>RV00300000565040395</t>
  </si>
  <si>
    <t>รับเงินโอน ธ.ไทยพาณิชย์609-3,25เม.ย.65  รับเงินใบนำส่ง148/65 ฝ่ายวิชาการ รายได้โครงการ ฝ่ายวิชาการ ค่าลทบ.โครงการจัดสอบ TOEFL ITF ทั่วราชอาณาจักรในฐานะตัวแทนของ Institute of International Education (IIE) จากบุคลากรภายนอก ค่าธ.16%896กองทุน5%280,โอนกำไร5,320,สะสม3%168,สสช.8%448,เบิก4,704จาก5,600 อว82002.03/0581 ลว24ก.พ.65 ,โอน5,600</t>
  </si>
  <si>
    <t>10/05/2565</t>
  </si>
  <si>
    <t>RV00300000565050077</t>
  </si>
  <si>
    <t>รับเงินโอนธ.ไทยพาณิชย์609-3,1(800)3(600)พ.ค.65 ,ตัดรด.รอการรับรู้ ธ.ไทยพาณิชย์609-3,18(600x7)19(600x2)21(600x9)22(800x2)23(600)24(600x3)25(600x6)26(600x2)27(600x3)29(600)30(600x2)เม.ย.65เงิน23,200 รับเงินใบนำส่ง160/65 รายได้โครงการ ฝ่ายวิชาการ ค่าลงทะเบียนโครงการจัดสอบTSU-TEP สำหรับนิสิต บุคลากรม.ทักษิณและบุคลากรทั่วไป ค่าธ.16%3,936 กองทุน5%1,230,โอนกำไร23,370,สะสม3%738,สสช.8%1,968,เบิก20,664จาก24,600 ตามอว8202.03/2757 ลว.1ต.ค.64</t>
  </si>
  <si>
    <t>18/05/2565</t>
  </si>
  <si>
    <t>RV00300000565050367</t>
  </si>
  <si>
    <t>รับเงินโอนธ.ไทยพาณิชย์609-3,3(1200)6(1200x2+800)8(1200x2)10(1200)พ.ค.65 รับเงินใบนำส่ง166/65 รายได้โครงการ ฝ่ายวิชาการ ค่าบริการแปลเอกสาร(แปลจากภาษาไทยเป็นภาษาอังกฤษ) สำหรับนิสิตและบุคลากรม.ทักษิณและผู้สนใจทั่วไป ค่าธ.6%480กองทุน2%160,โอนกำไร7,840,รายได้สะสม1.5%120,สำนักส่งเสริมฯ2.5%200เบิก7,520จาก8,000 ,โอนรวม8,000</t>
  </si>
  <si>
    <t>31/05/2565</t>
  </si>
  <si>
    <t>RV00300000565050596</t>
  </si>
  <si>
    <t>รับเงินโอน ธ.ไทยพาณิชย์609-3,30พ.ค.65  รับเงินใบนำส่ง181/65 ฝ่ายวิชาการ รายได้โครงการ ฝ่ายวิชาการ ค่าลทบ.โครงการจัดสอบ TOEFL ITF ทั่วราชอาณาจักรในฐานะตัวแทนของ Institute of International Education (IIE) จากบุคลากรภายนอก ค่าธ.16%896กองทุน5%280,โอนกำไร5,320,สะสม3%168,สสช.8%448,เบิก4,704จาก5,600 อว82002.03/0581 ลว24ก.พ.65 ,โอน5,600</t>
  </si>
  <si>
    <t>RV00020900065050284</t>
  </si>
  <si>
    <t>รับเงินโอนจากบัญชีเงินฝากกระแสรายวัน ธ.ไทยพาณิชย์ เลขที่บัญชี 468-022625-8 ในวันที่ 27/05/65 จากนางหฤทัย กาแก้ว (โรงเรียนเตรียมอุดมศึกษาพัฒนาการ จังหวัดพัทลุง) สำหรับค่าลงทะเบียนโครงการพัฒนาทักษะด้านเทคโนโลยีสารสนเทศ สำหรับนักเรียนมัธยมศึกษาปีที่ 1-2 (หักบริการวิชาการ้อยละ16ของสำนักคอมพิวเตอร์พื้นที่พัทลุง) ตามใบเสร็จ PR2-2565:26/8 และ PR2-2565:26/16</t>
  </si>
  <si>
    <t>02/05/2565</t>
  </si>
  <si>
    <t>RV00020900065050004</t>
  </si>
  <si>
    <t>รับเงินโอนจากบัญชีเงินฝากออมทรัพย์ ธ.กรุงไทย เลขที่ 981-2-81043-9 ในวันที่ 29/04/2565 จากสถาบันวิจัยและพัฒนา สำหรับเงินรับค่าลงทะเบียนงานประชุมวิชาการระดับชาติมหาวิทยาลัยทักษิณ ครั้งที่ 32 ประจำปี 2565 ภายใต้หัวข้อ นวัตกรรมสังคมยุค Next Normal (หักบริการวิชาการร้อยละ6จากรายรับสถาบันวิจัย) ตามใบเสร็จ PL2-2565:2/50 พร้อมดอกเบี้ยบัญชีอื่นๆของหน่วยงาน (ธ.กรุงไทย เลขที่ 660-2-76407-1 ชื่อบัญชีงานประชุมวิชาการระดับชาติ ม.ทักษิณ) ตามใบเสร็จ PR2-2565:19/24</t>
  </si>
  <si>
    <t>01/02/2565</t>
  </si>
  <si>
    <t>RV00020900065020007</t>
  </si>
  <si>
    <t>รับเงินค่าลงทะเบียนโครงการบริการวิชาการโครงการฝึกอบรมเชิงปฏิบัติการ เทคนิคการใช้ไฟล์โปรแกรมExcelบันทึกบัญชีฯ โดยสำนักส่งเสริมฯ หักค่าธรรมเนียม 6% โอนเงินผ่าน ธ.ไทยพาณิชย์ เลขที่468-0-22625-8 วันที่ 1 กพ.65 ใบเสร็จรับเงินเลขที่PL2-2565:2/20</t>
  </si>
  <si>
    <t>RV00020900065020160</t>
  </si>
  <si>
    <t>รับเงินโอนจากบัญชีเงินฝากกระแสรายวัน ธ.ไทยพาณิชย์ เลขที่บัญชี 468-022625-8 ในวันที่ 15/02/2565 นางรสวารินทร์ ทองสม สำหรับเงินค่าลงทะเบียนโครงการฝึกอบรมเชิงปฏิบัติการ การจัดทำ SAR ประจำปีการศึกษา 2564ฯ (หักบริการวิชาการร้อยละ6จากรายรับของ สสช.) ตามใบเสร็จ PL2-2565:2/21</t>
  </si>
  <si>
    <t>RV00020900065020168</t>
  </si>
  <si>
    <t>รับเงินโอนจากบัญชีเงินฝากกระแสรายวัน ธ.ไทยพาณิชย์ เลขที่บัญชี 468-022625-8 ในวันที่ 15/02/2565 นางรสวารินทร์ ทองสม สำหรับเงินค่าลงทะเบียนโครงการฝึกอบรมเชิงปฏิบัติการการจัดทำแผนพัฒนาการศึกษา(พ.ศ.2566 - 2570)และการใช้ไฟล์โปรแกรมหน้าฎีกาเบิกจ่ายฯ (หักบริการวิชาการร้อยละ6จากรายรับของ สสช.) ตามใบเสร็จ PL2-2565:2/23</t>
  </si>
  <si>
    <t>23/02/2565</t>
  </si>
  <si>
    <t>RV00020900065020252</t>
  </si>
  <si>
    <t>รับเงินโอนจากบัญชีเงินฝากออมทรัพย์ ธ.กรุงไทย เลขที่บัญชี 981-2-81043-9 ในวันที่ 21/02/65 จากบริษัทแอ้นท์ เอ็กซ์ เวิร์ค จำกัด เงินสนับสนุนโครง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3/2564 (หักบริการวิชาการร้อยละ16จากรายรับ สสช.) ตามใบเสร็จ PR2-2565:13/7</t>
  </si>
  <si>
    <t>16/03/2565</t>
  </si>
  <si>
    <t>RV00020900065030142</t>
  </si>
  <si>
    <t>รับเงินโอนจากบัญชีเงินฝากกระแสรายวัน ธ.ไทยพาณิชย์ เลขที่บัญชี 468-022625-8 ในวันที่ 07/03/2565 นางรสวารินทร์ ทองสม สำหรับเงินค่าลงทะเบียนโครงการฝึกอบรมเชิงปฏิบัติการ การจัดทำ SAR ประจำปีการศึกษา 2564ฯ รุ่นที่ 2 (หักบริการวิชาการร้อยละ6จากรายรับของ สสช.) ตามใบเสร็จ PL2-2565:2/33</t>
  </si>
  <si>
    <t>RV00020900065030143</t>
  </si>
  <si>
    <t>รับเงินโอนจากบัญชีเงินฝากกระแสรายวัน ธ.ไทยพาณิชย์ เลขที่บัญชี 468-022625-8 ในวันที่ 14/03/2565 นางรสวารินทร์ ทองสม สำหรับเงินค่าลงทะเบียนโครงการฝึกอบรมเชิงปฏิบัติการ การจัดทำ SAR ประจำปีการศึกษา 2564ฯ รุ่นที่ 3 (หักบริการวิชาการร้อยละ6จากรายรับของ สสช.) ตามใบเสร็จ PL2-2565:2/32</t>
  </si>
  <si>
    <t>08/04/2565</t>
  </si>
  <si>
    <t>RV00020900065040095</t>
  </si>
  <si>
    <t>รับเงินโอนจากบัญชีเงินฝากออมทรัพย์ ธ.กรุงไทย เลขที่ 981-2-81043-9 ในวันที่ 07/04/2565 จากมหาวิทยาลัยเทคโนโลยีราชมงคลธัญบุรี สำหรับเงินสนับสนุนโครงการดำเนินการสรรหาและคัดเลือกพนักงานข้าราชการทั่วไปของกรมคุมประพฤติ สนามสอบ มหาวิทยาลัยทักษิณ วิทยาเขตสงขลา (หักบริการวิชาการร้อยละ 16 ของรายรับ สสช) ตามใบเสร็จ PR2-2565:18/13</t>
  </si>
  <si>
    <t>14/02/2565</t>
  </si>
  <si>
    <t>RV00300000565020380</t>
  </si>
  <si>
    <t>รับเงินโอน ธ.ไทยพาณิชย์201-9,11ก.พ.65(215600) ,ตัดรด.รอการรับรู้ ธ.ไทยพาณิชย์201-9,20(24500)21(39200)25(39200+4900x3)26(29400)28(4900)ม.ค.65เงิน151,900 รับเงินใบนำส่ง77/65วิทยาลัยการจัดการฯ  โครงการฝึกอบรมข้อกฎหมาย ระเบียบ ข้อบังคับ หนังสือสั่งการ ที่เกี่ยวข้องกับการประชุมสภาท้องถิ่น เทคนิควิธีการประชุมให้เป็นไปด้วยความเรียบร้อยฯ รวม367,500,UM</t>
  </si>
  <si>
    <t>RV00300000565020381</t>
  </si>
  <si>
    <t>รับเงินโอน ธ.ไทยพาณิชย์201-9,11ก.พ.65 (254800),ตัดรด.รอการรับรู้ ธ.ไทยพาณิชย์201-9,17(107800)21(49000)25(19600)ม.ค.65เงิน176,400  รับเงินใบนำส่ง76/65วิทยาลัยการจัดการฯ  โครงการฝึกอบรมกฎหมาย ระเบียบ หนังสือสังการที่สำคัญ ที่ฝ่ายบริหาร ประธานสภาและสมาชิกสภาท้องถิ่นที่ได้รับเลือกตั้งใหม่และครองอยู่เดิมจำเป็นต้องใช้ในการบริหารงานฯ รวม431,200,UM</t>
  </si>
  <si>
    <t>RV00300000565020382</t>
  </si>
  <si>
    <t>รับเงินโอน ธ.ไทยพาณิชย์201-9,11ก.พ.65(88200),ตัดรด.รอการรับรู้ ธ.ไทยพาณิชย์201-9,20(9800)21(127400)26(73500)28(4900x2+24500)ม.ค.65เงิน245,000 ,ลดยอดTR00300000565020125 ธ.ไทยพาณิชย์201-9 จำนวน245,000 เนื่องจากเป็นรายได้รอการรับรู้ รับเงินใบนำส่ง75/65วิทยาลัยการจัดการฯ  โครงการฝึกอบรมกฎหมาย ระเบียบ หนังสือสั่งการสำคัญ ที่ฝ่ายบริหาร ประธานสภาและสมาชิกสภาท้องถิ่นที่ได้รับเลือกตั้งใหม่และเคยครองตำแหน่งอยู่เดิมจำเป็นต้องใช้ในการบริหารงานของอปท.ในยุคดิจิตัล รวม333,200,UM</t>
  </si>
  <si>
    <t>15/02/2565</t>
  </si>
  <si>
    <t>RV00300000565020392</t>
  </si>
  <si>
    <t>รับเงินโอน ธ.ไทยพาณิชย์201-9,10(3900x4)11(3900x2+7800)14(159900)ก.พ.65  รับเงินใบนำส่ง79/65 วิทยาลัยการจัดการฯ  รายได้โครงการ วิทยาลัยการจัดการฯ การจัดทำเอกสารรายงานการประกันคุณภาพภายในปีการศึกษา2564 เทคนิคการกรอกระบบnccsและเทคนิคการจัดเอกสาร(SAR)ฯ,โอน191,100,UMDC</t>
  </si>
  <si>
    <t>RV00300000565020393</t>
  </si>
  <si>
    <t>รับเงินโอน ธ.ไทยพาณิชย์201-9,11ก.พ.65(120,900),ตัดรด.รอการรับรู้ ธ.ไทยาพาณิชย์201-9,7(3900x3)11(15600)ม.ค.64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ตามหลักสูตรการศึกาปฐมวัยพุทธศักราช2560ฯ ที่นำไปสู่การจัดทำแผนจัดประสบการณ์ การเรียนรู้ที่เหมาะสมสอดคล้องกับบริบทของศูนย์พัฒนาเด็ก,รวม148,200,UMDC</t>
  </si>
  <si>
    <t>RV00300000565020400</t>
  </si>
  <si>
    <t>รับเงินโอน ธ.ไทยพาณิชย์201-9,3(53900)14(343000)ก.พ.65  รับเงินใบนำส่ง65/65 รายได้โครงการฯวิทยาลัยการจัดการฯ โครงการฝึกอบรมเทคนิคการประชุมสภาท้องถิ่นอย่างมืออาชีพ และความรู้พื้นฐานเกี่ยวกับการบริหารการเงินการคลัง วิธีงปม. การจัดซื้อฯ ภายใต้ระเบียบ กฎหมาย ข้อสั่งการที่เกี่ยวข้องฯ ,โอนรวม396,900,UM</t>
  </si>
  <si>
    <t>RV00300000565020407</t>
  </si>
  <si>
    <t>รับเงินโอน ธ.ไทยพาณิชย์201-9,4(9800+4900)7(53900)11(382200)ก.พ.65 รับเงินใบนำส่ง83/65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ประธานและสมาชิกสภาท้องถิ่นที่ได้รับเลือกตั้งใหม่และเคยครองตำแหน่งอยู่เดิมฯ ,โอนรวม450,800,UM</t>
  </si>
  <si>
    <t>28/02/2565</t>
  </si>
  <si>
    <t>RV00300000565020478</t>
  </si>
  <si>
    <t>รับเงินโอน ธ.ไทยพาณิชย์201-9,10ก.พ.65  รายได้อื่น  ค่าตอบแทนวิทยากรภายนอกบรรยายโครงการส่งเสริมการท่องเที่ยวในรูปแบบธุรกิจMICE หักค่าตอบแทน10%เข้ามหาวิทยาลัย จากนายเสรี บุญรัตน์ ตามมติกก.การเงิน1/65ลว24ม.ค.65 ,โอน120</t>
  </si>
  <si>
    <t>RV00300000565020479</t>
  </si>
  <si>
    <t>รับเงินโอน ธ.ไทยพาณิชย์201-9,18(11,700)22(117,000+148,200)ก.พ.65   รับเงินใบนำส่ง92-93/65 รายได้โครงการฯวิทยาลัยการจัดการฯ 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,โอนรวม276,900,UM</t>
  </si>
  <si>
    <t>RV00300000565020480</t>
  </si>
  <si>
    <t>ตัดรด.รอการรับรู้ ธ.ไทยพาณิชย์201-9,17(58800)24(44100+4900)27(58800)ธ.ค.64  รับเงินใบนำส่ง89/65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 การปฏิบัติหน้าที่ เพื่อความถูกต้อง ปลอดภัยและเทคนิคประชุมสภาท้องถิ่น ,โอนรวม166,600,UM</t>
  </si>
  <si>
    <t>RV00300000565020481</t>
  </si>
  <si>
    <t>รับเงินโอน ธ.ไทยพาณิชย์201-9,1(7500+3500)2(7000)ก.พ.65เงิน17,500 ,ตัดรด.รอการรับรู้ ธ.ไทยพาณิชย์201-9,4(6000x2+3000)5(3000x5+3000จาก6000+3000จาก6000+3000จาก6000)10(3500)22(3500)ม.ค.65เงิน46000 ,24(3000จาก6000)27(3000x4)ธ.ค.64   รับเงินใบนำส่ง90/65 รายได้โครงการฯวิทยาลัยการจัดการฯ หลักสูตรเทคนิคการเขียนคู่มือปฏิบัติงาน รุ่นที่6-8 และหลักสูตรการทำงานเชิงวิเคราะห์จากการประจำของข้าราชการและพนง.สายสนับสนุน  สังกัดอุดมศึกษา ,รวม112,000,UM</t>
  </si>
  <si>
    <t>RV00300000565020482</t>
  </si>
  <si>
    <t>ตัดรด.รอการรับรู้ รับเงินโอน ธ.ไทยพาณิชย์201-9,3(3000)4(6000+3000x2)4(3000x6+15000+3000จาก6000+3000จาก6000+3000จาก6000)10(3500)11(14000)21(3500)25(10500)31(14000+3500)ม.ค.65เงิน109000  ,24ธ.ค.64(3000จาก6000)  รับเงินใบนำส่ง91/65 รายได้โครงการฯวิทยาลัยการจัดการฯ หลักสูตรเทคนิคการเขียนคู่มือปฏิบัติงาน รุ่นที่6-8 และหลักสูตรการทำงานเชิงวิเคราะห์จากการประจำของข้าราชการและพนง.สายสนับสนุน  สังกัดอุดมศึกษา ,รวม112,000,UM</t>
  </si>
  <si>
    <t>01/03/2565</t>
  </si>
  <si>
    <t>JV00300000565030063</t>
  </si>
  <si>
    <t>ปรับปรุงRV00300000565020478,28ก.พ.65 จากรายได้จากโครงการบริการวิชาการTSU-MDC เป็นรายได้อื่น เงิน120 ,UM</t>
  </si>
  <si>
    <t>04/03/2565</t>
  </si>
  <si>
    <t>RV00300000565030051</t>
  </si>
  <si>
    <t>บันทึกตัดรด.รอการรับรู้ ธ.ไทยพาณิชย์201-9,15(34300+24500)18(4900)22(313600)ก.พ.65  รับเงินใบนำส่ง97/65 รายได้โครงการ วิทยาลัยการจัดการฯ  โครงการฝึกอบรมเทคนิคการประชุมสภาท้องถิ่นอย่างมืออาชีพ และความรู้พื้นฐานเกี่ยวกับการบริหารการเงินการคลัง วิธีงบประมาณ การจัดซื้อจัดจ้าง สำหรับบุคลากรท้องถิ่น377,300,รวม,UM</t>
  </si>
  <si>
    <t>10/03/2565</t>
  </si>
  <si>
    <t>RV00300000565030090</t>
  </si>
  <si>
    <t>รับเงินโอนธ.ไทยพาณิชย์201-9,9มี.ค.65 (2500x3) รับเงินใบนำส่ง103/65 รายได้โครงการ วิทยาลัยการจัดการฯ โครงการอบรมหลักสูตรกฏหมายสำหรับการปฏิบัติงานตำรวจ  ,โอน10,000,UMDC</t>
  </si>
  <si>
    <t>RV00300000565030091</t>
  </si>
  <si>
    <t>บันทึกตัดรด.รอการรับรู้ รับเงินโอนธ.ไทยพาณิชย์201-9,2(2500x2)9(2500)10(2500)14(2500)15(2500x2+1500+1000)23(2500x2)ก.พ.65 รวม25,000 ,22(2500)24(2500)29(2500)30(2500)ม.ค.65 เงิน10,000 รับเงินใบนำส่ง103/65 รายได้โครงการ วิทยาลัยการจัดการฯ โครงการอบรมหลักสูตรกฏหมายสำหรับการปฏิบัติงานตำรวจ  ,โอน35,000,UMDC</t>
  </si>
  <si>
    <t>RV00300000565030092</t>
  </si>
  <si>
    <t>บันทึกตัดรด.รอการรับรู้  รับเงินโอน ธ.ไทยพาณิชย์201-9,11ก.พ.65 รับเงินใบนำส่ง104/65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,โอน120,900,UM</t>
  </si>
  <si>
    <t>RV00300000565030093</t>
  </si>
  <si>
    <t>บันทึกตัดรด.รอการรับรู้   รับเงินโอน ธ.ไทยพาณิชย์201-9,26(88200)27(24500)28(39200)ม.ค.65เงิน151,900  ,2(107800)3(63700)4(34300x2)11(4900)ก.พ.65 เงิน245,000 รับเงินใบนำส่ง105/65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ประธานและสมาชิกสภาท้องถิ่นที่ได้รับเลือกตั้งใหม่และเคยครองตำแหน่งอยู่เดิมฯ ,โอนรวม396,900,UM</t>
  </si>
  <si>
    <t>15/03/2565</t>
  </si>
  <si>
    <t>RV00300000565030116</t>
  </si>
  <si>
    <t>รับเงินโอน ธ.ไทยพาณิชย์201-9,4มี.ค.65(298,900)  ตัดรด.รอการรับรู้ รับเงินโอน ธ.ไทยพาณิชย์201-9,11(4900x16)17(4900x3)ก.พ.65เงิน93,100  รับเงินใบนำส่ง109/65 รายได้โครงการฯวิทยาลัยการจัดการฯ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และสมาชิกสภาท้องถิ่นที่ได้รับเลือกตั้งใหม่และเคยครองตน.อยู่เดิมเรียนรู้ Digital literacyฯ ,โอนรวม392,000,UM</t>
  </si>
  <si>
    <t>RV00300000565030117</t>
  </si>
  <si>
    <t>ตัดรด.รอการรับรู้ รับเงินโอน ธ.ไทยพาณิชย์201-9,9(4900x14)10(4900x2)17(4900)19(4900)22(352800)ก.พ.65  รับเงินใบนำส่ง110/65 รายได้โครงการฯวิทยาลัยการจัดการฯ โครงการฝึกอบรมเทคนิคการประชุมสภาท้องถิ่นอย่างมืออาชีพ และความรู้พื้นฐานเกี่ยวกับการบริหารการเงินการคลัง วิธีงปม. การจัดซื้อฯ ภายใต้ระเบียบ กฎหมาย ข้อสั่งการที่เกี่ยวข้องฯ ,โอนรวม441,000,UM</t>
  </si>
  <si>
    <t>RV00300000565030118</t>
  </si>
  <si>
    <t>ตัดรด.รอการรับรู้ รับเงินโอน ธ.ไทยพาณิชย์201-9,22ก.พ.65  รับเงินใบนำส่ง111/65 รายได้โครงการฯวิทยาลัยการจัดการฯ โครงการฝึกอบรมเทคนิคการประชุม และการบริหารการเงินการคลัง วิธีงปม. การจัดซื้อฯ ภายใต้ระเบียบ กฎหมาย ข้อสั่งการที่เกี่ยวข้องของอปท.,โอนรวม151,900,UM</t>
  </si>
  <si>
    <t>RV00300000565030119</t>
  </si>
  <si>
    <t>รับเงินโอนธ.ไทยพาณิชย์201-9,4มี.ค.65 รับเงินใบนำส่ง112/65 รายได้โครงการ วิทยาลัยการจัดการฯ โครงการการจัดทำแผนพัฒนาการศึกษา(2566-2570)ของรร.และศูนย์พัฒนาเด็กเล็ก สังกัดอปท.(ตามหนังสือด่วนที่สุด ที่มท.0816.2/ว368ลว19ม.ค.2564),โอน113,100,UMDC</t>
  </si>
  <si>
    <t>RV00300000565030120</t>
  </si>
  <si>
    <t>รับเงินโอน ธ.ไทยพาณิชย์201-9,4มี.ค.65(159,900) ,ตัดรด.รอการรับรู้ รับเงินโอน ธ.ไทยพาณิชย์201-9,23(15600+11700+3900)25(3900)ก.พ.65เงิน35,100  รับเงินใบนำส่ง113/65 รายได้โครงการ วิทยาลัยการจัดการฯ โครงการจัดทำหลักสูตรสถานศึกษา การศึกษาปฐมวัยพุทธศักราช2560ที่นำไปสู่การจัดทำแผนจัดประสบการณ์ การเรียนรู้ที่เหมาะสมสอดคล้องกับบริบทของศูนย์พัฒนาเด็ก,โอน195,000,UMDC</t>
  </si>
  <si>
    <t>17/03/2565</t>
  </si>
  <si>
    <t>RV00300000565030251</t>
  </si>
  <si>
    <t>รับเงินโอน ธ.ไทยพาณิชย์201-9,4มี.ค.65(171,500) ,ตัดรด.รอการรับรู้ รับเงินโอน ธ.ไทยพาณิชย์201-9,17ก.พ.65(49,000)  รับเงินใบนำส่ง114/65 รายได้โครงการ 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และสมาชิกสภาท้องถิ่นที่ได้รับเลือกตั้งใหม่และเคยครองตน.อยู่เดิมเรียนรู้ Digital literacyฯ,โอน220,500,UMDC</t>
  </si>
  <si>
    <t>RV00300000565030269</t>
  </si>
  <si>
    <t>รับเงินโอน ธ.ไทยพาณิชย์201-9,4มี.ค.65(298,900) ,ตัดรด.รอการรับรู้ รับเงินโอน ธ.ไทยพาณิชย์201-9,13ก.พ.65(73,500)  รับเงินใบนำส่ง115/65 รายได้โครงการ 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และสมาชิกสภาท้องถิ่นและการใช้เทคโนโลยีดิจิทับขั้นพื้นฐานเพื่อก้าวสุ่ประเทศไทย4.0,โอน372,400,UMDC</t>
  </si>
  <si>
    <t>RV00300000565030298</t>
  </si>
  <si>
    <t>รับเงินโอน ธ.ไทยพาณิชย์201-9,9(4900x9)11(4900x3+34300)17(137200)มี.ค.65  รับเงินใบนำส่ง116/65 รายได้โครงการฯวิทยาลัยการจัดการฯ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และสมาชิกสภาท้องถิ่นที่ได้รับเลือกตั้งใหม่และเคยครองตำแหน่งอยู่เดิม ,โอนรวม230,300,UM</t>
  </si>
  <si>
    <t>18/03/2565</t>
  </si>
  <si>
    <t>RV00300000565030311</t>
  </si>
  <si>
    <t>รับเงินโอน ธ.ไทยพาณิชย์201-9,17มี.ค.65(377,300) ,ตัดรด.รอการรับรู้ ธ.ไทยพาณิชย์201-9,24(53900)25(49000)ก.พ.65 เงิน102,900 รับเงินใบนำส่ง117/65 รายได้โครงการฯวิทยาลัยการจัดการฯ โครงการอบรมเทคนิคประชาสภาท้องถิ่น และสรุปรวบรวมกม. ระเบียบ หนังสือสั่งการ ประกาศที่สำคัญ และจำเป็นต่อการบริหารงานและการปฏิบัติหน้าที่ของฝ่ายบริหาร ประธานสภาพและสมาชิกสภาท้องถิ่นที่ได้รับเลือกตั้งใหม่และเคยครองตำแหน่งอยู่เดิม ,โอนรวม480,200,UM</t>
  </si>
  <si>
    <t>RV00300000565030312</t>
  </si>
  <si>
    <t>รับเงินโอน ธ.ไทยพาณิชย์201-9,17มี.ค.65(377,300) ,ตัดรด.รอการรับรู้ ธ.ไทยพาณิชย์201-9,25(44,100)ก.พ.65 เงิน102,900 รับเงินใบนำส่ง117/65 รายได้โครงการฯวิทยาลัยการจัดการฯ โครงการอบรมเทคนิคประชาสภาท้องถิ่น และสรุปรวบรวมกม. ระเบียบ หนังสือสั่งการ ประกาศที่สำคัญ และจำเป็นต่อการบริหารงานและการปฏิบัติหน้าที่ของฝ่ายบริหาร ประธานสภาพและสมาชิกสภาท้องถิ่นที่ได้รับเลือกตั้งใหม่และเคยครองตำแหน่งอยู่เดิม รุ่นที่2,โอนรวม421,200,UM</t>
  </si>
  <si>
    <t>25/03/2565</t>
  </si>
  <si>
    <t>RV00300000565030391</t>
  </si>
  <si>
    <t>รับเงินโอน ธ.ไทยพาณิชย์201-9,24มี.ค.65(343,000) รับเงินใบนำส่ง126/65 รายได้โครงการฯวิทยาลัยการจัดการฯ โครงการฝึกอบรมเทคนิคการประชุมสภาท้องถิ่นอย่างมืออาชีพ ภายใต้ระเบียบ กม. สำหรับฝ่ายบริหาร ประธานสภา สมาชิกสภา และบุคลากรท้องถิ่นเรียนรู้ Digital literacyทักษะความเข้าใจและใช้เทคโนโลยีดิจิตัลขั้นพื้นฐานเพื่อก้าวสู่ปทท.4.0 ,โอนรวม343,000,UM</t>
  </si>
  <si>
    <t>RV00300000565030392</t>
  </si>
  <si>
    <t>รับเงินโอน ธ.ไทยพาณิชย์201-9,2(11700)11(3900+3900)17(97500)มี.ค.65   รับเงินใบนำส่ง124/65 รายได้โครงการฯวิทยาลัยการจัดการฯ 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และศูนย์พัฒนาเด็กเล็กตามมาตรฐานสถานพัฒนาเด็กปฐมวันแห่งชาติฯ ,โอนรวม117,000,UM</t>
  </si>
  <si>
    <t>RV00300000565030393</t>
  </si>
  <si>
    <t>รับเงินโอน ธ.ไทยพาณิชย์201-9,14(11700)17(7800+7800)20(39000)มี.ค.65 รับเงินใบนำส่ง125/65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,โอน66,300,UM</t>
  </si>
  <si>
    <t>JV00300000565040019</t>
  </si>
  <si>
    <t>ลดยอดรายได้บริการวิชาการ ตามRV00300000565030312,18มี.ค.65  จากรายได้รอการรับรู้ ธ.ไทยพาณิชย์201-9,25ก.พ.65(44,100) ลดยอด58,800จาก102,900</t>
  </si>
  <si>
    <t>RV00300000565040022</t>
  </si>
  <si>
    <t>รับเงินโอน ธ.ไทยพาณิชย์201-9,17(23400)22(3900)(70200)มี.ค.65 รับเงินใบนำส่ง134/65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e-SARฯและเทคนิคการจัดเอกสารSARเพื่อนำเสนอโดยไม่ใช้แฟ้มของรร.(ระดบอนุบาล)ตามมาตรฐานสถานพัฒนา เด็กปฐมวัยแห่งชาติ(ตามหนังสือด่วนที่สุด ที่ มท.0816.4/ว806) ,โอนรวม97,500,UM</t>
  </si>
  <si>
    <t>RV00300000565040068</t>
  </si>
  <si>
    <t>รับเงินโอน ธ.ไทยพาณิชย์201-9,5เม.ย.65  รับเงินใบนำส่ง140/65 รายได้โครงการฯวิทยาลัยการจัดการฯ โครงการฝึกอบรมทักษะ เทคนิคการประชุมสภาท้องถิ่นอย่างมืออาชีพ และสรุปรวบรวม กม.ที่สำคัญที่ต้องรู้ สำหรับฝ่ายบริหาร ประธานสภาและสมาชิกสภาท้องถิ่นที่ได้รับเลือกตั้งใหม่และเคยครองตำแหน่งอยู่เดิม ,โอนรวม127,400,UM</t>
  </si>
  <si>
    <t>RV00300000565040069</t>
  </si>
  <si>
    <t>รับเงินโอน ธ.ไทยพาณิชย์201-9,1(53900)5(83300)เม.ย.65 ,ตัดรด.รอการรับรู้ ธ.ไทยพาณิชย์201-9,23(9800)24(63700+14700)30(29400)31(78400)มี.ค.65เงิน196,000 รับเงินใบนำส่ง139/65 รายได้โครงการฯวิทยาลัยการจัดการฯ โครงการฝึกอบรมทักษะ เทคนิคการประชุมสภาท้องถิ่นอย่างมืออาชีพ และสรุปรวบรวม กม.ที่สำคัญที่ต้องรู้ สำหรับฝ่ายบริหาร ประธานสภาและสมาชิกสภาท้องถิ่นที่ได้รับเลือกตั้งใหม่และเคยครองตำแหน่งอยู่เดิม รวม333,200,UM</t>
  </si>
  <si>
    <t>12/04/2565</t>
  </si>
  <si>
    <t>RV00300000565040087</t>
  </si>
  <si>
    <t>รับเงินโอน ธ.ไทยพาณิชย์201-9,5เม.ย.65(148,200),ตัดรด.รอการรับรู้ รับเงินโอน ธ.ไทยพาณิชย์201-9,23(3900)29(7800)มี.ค.65 รับเงินใบนำส่ง142/65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e-SARฯและเทคนิคการจัดเอกสารSARเพื่อนำเสนอโดยไม่ใช้แฟ้มของรร.(ระดบอนุบาล)ตามมาตรฐานสถานพัฒนา เด็กปฐมวัยแห่งชาติ(ตามหนังสือด่วนที่สุด ที่ มท.0816.4/ว806) ,โอนรวม159,900,UM</t>
  </si>
  <si>
    <t>RV00300000565040448</t>
  </si>
  <si>
    <t>รับเงินโอน ธ.ไทยพาณิชย์201-9,27เม.ย.65  รับเงินใบนำส่ง151/65 รายได้โครงการฯวิทยาลัยการจัดการฯ โครงการอบรมทักษะการประชุมสภาท้องถิ่นอย่างมืออาชีพ และกลยุทธ์การนำเสนอผลงานและการประชาสัมพันธ์ของอปท.ในยุคดิจิทัล,โอนรวม382,200,UM</t>
  </si>
  <si>
    <t>RV00300000565050093</t>
  </si>
  <si>
    <t>ตัดรด.รอการรับรู้ รับเงินโอน ธ.ไทยพาณิชย์201-9,8(2900)12(33100)19(3900+2900+5800)20(15600)22(15600)27(104500)เม.ย.65เงิน184,300 ,31มี.ค.65(2900)  รับเงินใบนำส่ง155/65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,โอน187,200,UM</t>
  </si>
  <si>
    <t>RV00300000565050094</t>
  </si>
  <si>
    <t>รับเงินโอน ธ.ไทยพาณิชย์201-9,3พ.ค.65(132,300),ตัดรด.รอการรับรู้ รับเงินโอน ธ.ไทยพาณิชย์201-9,20(49000)21(58800)28(24500)เม.ย.65เงิน132,300  รับเงินใบนำส่ง156/65 รายได้โครงการ วิทยาลัยการจัดการฯ โครงการฝึกอบรมทักษะ เทคนิคการประชุมสภาท้องถิ่นอย่างมืออาชีพ และการเพิ่มศักยภาพ ความสามารถผู้นำ ผู้บริหาร บุคลากรท้องถิ่นภายใต้การเปลี่ยนแปลง ความท้าทายใหม่ รุ่นที่2,โอนรวม264,600,UM</t>
  </si>
  <si>
    <t>RV00300000565050095</t>
  </si>
  <si>
    <t>รับเงินโอน ธ.ไทยพาณิชย์201-9,3พ.ค.65(166,600),ตัดรด.รอการรับรู้ รับเงินโอน ธ.ไทยพาณิชย์201-9,21(73500)22(58800)27(49000)29(98000)เม.ย.65เงิน279,300  รับเงินใบนำส่ง157/65 รายได้โครงการ วิทยาลัยการจัดการฯ โครงการฝึกอบรมทักษะ เทคนิคการประชุมสภาท้องถิ่นอย่างมืออาชีพ และการเพิ่มศักยภาพ ความสามารถผู้นำ ผู้บริหาร บุคลากรท้องถิ่นภายใต้การเปลี่ยนแปลง ความท้าทายใหม่ ,โอนรวม445,900,UM</t>
  </si>
  <si>
    <t>RV00300000565050096</t>
  </si>
  <si>
    <t>ตัดรด.รอการรับรู้ รับเงินโอน ธ.ไทยพาณิชย์201-9,20(49000)21(53900)27(156800)เม.ย.65เงิน259,700  รับเงินใบนำส่ง158/65 รายได้โครงการ วิทยาลัยการจัดการฯ โครงการสรุปรวบรวมกฎหมายสำคัญที่มีการปรับปรุงใหม่ในประเด็นที่ฝ่ายบริหาร ประธานสภา สมาชิกสภาและบุคลากรท้องถิ่นต้องรู้ กลยุทธ์การนำเสนอผลงาน และการประชาสัมพันธ์ของอปท.ในยุคดิจิทัล,โอนรวม259,700,UM</t>
  </si>
  <si>
    <t>11/05/2565</t>
  </si>
  <si>
    <t>RV00300000565050091</t>
  </si>
  <si>
    <t>รับเงินโอน ธ.ไทยพาณิชย์201-9,5(14700+58800)10(156800)พ.ค.65  รับเงินใบนำส่ง161/65 รายได้โครงการฯวิทยาลัยการจัดการฯ โครงการฝึกอบรม อำนาจหน้าที่ในการบริหารการเงินการคลัง วิธีงปม การจัดซื้อจัดจ้างให้ถูกต้องโปร่งใสตามหลักการบริหารกิจการบ้านเมืองที่ดีและชอบด้วยกฎหมายฯ ในการใช้อำนาจของฝ่ายสภาท้องถิ่น รวม230,300,UM</t>
  </si>
  <si>
    <t>RV00300000565050371</t>
  </si>
  <si>
    <t>รับเงินโอน ธ.ไทยพาณิชย์201-9,9(5000)17(41800)พ.ค.65  รับเงินใบนำส่ง169/65 รายได้โครงการฯวิทยาลัยการจัดการฯ โครงการฝึกอบรม การจัดทำหลักสูตรสถานศึกษา การศึกษาปฐมวัยของศูนย์พัฒนาเด็กเล็กตามหลักสูตรการศึกษาปฐมวัยพุทธศักราช2560 ที่นำไปสู่การจัดทำแผนจัดประสบการณ์การเรียนรู้ที่เหมาะสมสอดคล้องกับบริบทของศูนย์พัฒนาเด็กเล็กอปท. รวม46,800,UM</t>
  </si>
  <si>
    <t>RV00300000565050372</t>
  </si>
  <si>
    <t>บันทึกตัดรด.รอการรับรู้ ธ.ไทยพาณิชย์201-9,25(3900)29(3900x2)เม.ย.65เงิน11,700 ,รับเงินโอน ธ.ไทยพาณิชย์201-9,3พ.ค.65(66300) รับเงินใบนำส่ง168/65 รายได้โครงการฯวิทยาลัยการจัดการฯ โครงการฝึกอบรม การจัดทำหลักสูตรสถานศึกษา การศึกษาปฐมวัยของศูนย์พัฒนาเด็กเล็กตามหลักสูตรการศึกษาปฐมวัยพุทธศักราช2560 ที่นำไปสู่การจัดทำแผนจัดประสบการณ์การเรียนรู้ที่เหมาะสมสอดคล้องกับบริบทของศูนย์พัฒนาเด็กเล็กอปท. รวม78,000,UM</t>
  </si>
  <si>
    <t>RV00300000565050373</t>
  </si>
  <si>
    <t>รับเงินโอน ธ.ไทยพาณิชย์201-9,17พ.ค.65 รับเงินใบนำส่ง170/65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เทคนิคการกรอกระบบnccs/ระบบ e-SARฯและเทคนิคการจัดเอกสารSARเพื่อนำเสนอโดยไม่ใช้แฟ้มของรร.(ระดบอนุบาล)ตามมาตรฐานสถานพัฒนา เด็กปฐมวัยแห่งชาติ(ตามหนังสือด่วนที่สุด ที่ มท.0816.4/ว806) ,โอนรวม39,000,UM</t>
  </si>
  <si>
    <t>23/05/2565</t>
  </si>
  <si>
    <t>RV00300000565050431</t>
  </si>
  <si>
    <t>บันทึกตัดรด.รอการรับรู้ รับเงินโอนธ.ไทยพาณิชย์201-9,14เม.ย.65 รับเงินใบนำส่ง174/65 รายได้โครงการ วิทยาลัยการจัดการฯ โครงการอบรมหลักสูตรกฏหมายสำหรับการปฏิบัติงานตำรวจ  ,โอน12,500,UMDC</t>
  </si>
  <si>
    <t>RV00300000565050432</t>
  </si>
  <si>
    <t>รับเงินโอน ธ.ไทยพาณิชย์201-9,11(19600)17(328300)พ.ค.65  รับเงินใบนำส่ง173/65 รายได้โครงการฯวิทยาลัยการจัดการฯ โครงการฝึกอบรมลดความเสี่ยงในการบริหารงาน การปฏิบัติหน้าที่ของฝ่ายบริหาร ประธานสภาและสมาชิกท้องถิ่นภายใต้กฎหมาย ระเบียบ หนังสือสังการที่จำเป็น กลยุทธ์การนำเสนอผลงานและการประชาสัมพันธ์ของอปทในยุคดิจิตัล รวม347,900,UM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</si>
</sst>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dd/mm/yy"/>
    <numFmt numFmtId="208" formatCode="_-* #,##0.0_-;\-* #,##0.0_-;_-* &quot;-&quot;_-;_-@_-"/>
    <numFmt numFmtId="209" formatCode="_-* #,##0.00_-;\-* #,##0.00_-;_-* &quot;-&quot;_-;_-@_-"/>
    <numFmt numFmtId="210" formatCode="_(* #,##0.0_);_(* \(#,##0.0\);_(* &quot;-&quot;??_);_(@_)"/>
    <numFmt numFmtId="211" formatCode="_(* #,##0_);_(* \(#,##0\);_(* &quot;-&quot;??_);_(@_)"/>
    <numFmt numFmtId="212" formatCode="[$-41E]d\ mmmm\ yyyy"/>
    <numFmt numFmtId="213" formatCode="[$-1070000]d/mm/yyyy;@"/>
    <numFmt numFmtId="214" formatCode="วว/ดด/ปป"/>
    <numFmt numFmtId="215" formatCode="[&lt;=99999999][$-D000000]0\-####\-####;[$-D000000]#\-####\-####"/>
    <numFmt numFmtId="216" formatCode="0.00000"/>
    <numFmt numFmtId="217" formatCode="0.0000"/>
    <numFmt numFmtId="218" formatCode="0.000"/>
    <numFmt numFmtId="219" formatCode="_(* #,##0.0_);_(* \(#,##0.00\);_(* &quot;-&quot;??_);_(@_)"/>
    <numFmt numFmtId="220" formatCode="0.0%"/>
    <numFmt numFmtId="221" formatCode="0.0"/>
    <numFmt numFmtId="222" formatCode="0.000000"/>
  </numFmts>
  <fonts count="80">
    <font>
      <sz val="10"/>
      <name val="Arial"/>
      <family val="0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8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b/>
      <sz val="15"/>
      <name val="Angsana New"/>
      <family val="1"/>
    </font>
    <font>
      <b/>
      <sz val="12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9"/>
      <name val="Tahoma"/>
      <family val="2"/>
    </font>
    <font>
      <sz val="9"/>
      <name val="Tahoma"/>
      <family val="2"/>
    </font>
    <font>
      <sz val="16"/>
      <name val="Angsana New"/>
      <family val="1"/>
    </font>
    <font>
      <sz val="9"/>
      <name val="Angsana New"/>
      <family val="1"/>
    </font>
    <font>
      <u val="single"/>
      <sz val="13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0"/>
      <name val="Angsana New"/>
      <family val="1"/>
    </font>
    <font>
      <sz val="14"/>
      <color indexed="9"/>
      <name val="Angsana New"/>
      <family val="1"/>
    </font>
    <font>
      <sz val="12"/>
      <color indexed="10"/>
      <name val="Angsana New"/>
      <family val="1"/>
    </font>
    <font>
      <b/>
      <sz val="13"/>
      <color indexed="10"/>
      <name val="Angsana New"/>
      <family val="1"/>
    </font>
    <font>
      <b/>
      <sz val="14"/>
      <color indexed="9"/>
      <name val="Angsana New"/>
      <family val="1"/>
    </font>
    <font>
      <b/>
      <sz val="13"/>
      <color indexed="9"/>
      <name val="Angsana New"/>
      <family val="1"/>
    </font>
    <font>
      <sz val="13"/>
      <color indexed="9"/>
      <name val="Angsana New"/>
      <family val="1"/>
    </font>
    <font>
      <sz val="11"/>
      <color indexed="10"/>
      <name val="Angsana New"/>
      <family val="1"/>
    </font>
    <font>
      <sz val="12"/>
      <color indexed="30"/>
      <name val="Angsana New"/>
      <family val="1"/>
    </font>
    <font>
      <sz val="14"/>
      <color indexed="3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4"/>
      <color theme="0"/>
      <name val="Angsana New"/>
      <family val="1"/>
    </font>
    <font>
      <sz val="12"/>
      <color rgb="FFFF0000"/>
      <name val="Angsana New"/>
      <family val="1"/>
    </font>
    <font>
      <b/>
      <sz val="13"/>
      <color rgb="FFFF0000"/>
      <name val="Angsana New"/>
      <family val="1"/>
    </font>
    <font>
      <b/>
      <sz val="14"/>
      <color theme="0"/>
      <name val="Angsana New"/>
      <family val="1"/>
    </font>
    <font>
      <b/>
      <sz val="13"/>
      <color theme="0"/>
      <name val="Angsana New"/>
      <family val="1"/>
    </font>
    <font>
      <sz val="13"/>
      <color theme="0"/>
      <name val="Angsana New"/>
      <family val="1"/>
    </font>
    <font>
      <sz val="14"/>
      <color rgb="FFFF0000"/>
      <name val="Angsana New"/>
      <family val="1"/>
    </font>
    <font>
      <sz val="11"/>
      <color rgb="FFFF0000"/>
      <name val="Angsana New"/>
      <family val="1"/>
    </font>
    <font>
      <sz val="12"/>
      <color rgb="FF0070C0"/>
      <name val="Angsana New"/>
      <family val="1"/>
    </font>
    <font>
      <sz val="14"/>
      <color rgb="FF0070C0"/>
      <name val="Angsana New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68" fillId="0" borderId="0" xfId="42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43" fontId="69" fillId="0" borderId="0" xfId="42" applyFont="1" applyAlignment="1">
      <alignment/>
    </xf>
    <xf numFmtId="0" fontId="8" fillId="0" borderId="0" xfId="0" applyFont="1" applyAlignment="1">
      <alignment/>
    </xf>
    <xf numFmtId="43" fontId="8" fillId="0" borderId="0" xfId="42" applyNumberFormat="1" applyFont="1" applyAlignment="1">
      <alignment/>
    </xf>
    <xf numFmtId="43" fontId="70" fillId="0" borderId="0" xfId="42" applyFont="1" applyAlignment="1">
      <alignment/>
    </xf>
    <xf numFmtId="194" fontId="8" fillId="0" borderId="0" xfId="0" applyNumberFormat="1" applyFont="1" applyAlignment="1">
      <alignment/>
    </xf>
    <xf numFmtId="43" fontId="3" fillId="0" borderId="0" xfId="42" applyNumberFormat="1" applyFont="1" applyAlignment="1">
      <alignment/>
    </xf>
    <xf numFmtId="0" fontId="3" fillId="0" borderId="0" xfId="0" applyFont="1" applyAlignment="1">
      <alignment/>
    </xf>
    <xf numFmtId="43" fontId="3" fillId="0" borderId="0" xfId="42" applyNumberFormat="1" applyFont="1" applyAlignment="1">
      <alignment/>
    </xf>
    <xf numFmtId="194" fontId="71" fillId="0" borderId="0" xfId="0" applyNumberFormat="1" applyFont="1" applyBorder="1" applyAlignment="1">
      <alignment/>
    </xf>
    <xf numFmtId="43" fontId="11" fillId="0" borderId="0" xfId="42" applyNumberFormat="1" applyFont="1" applyAlignment="1">
      <alignment/>
    </xf>
    <xf numFmtId="43" fontId="11" fillId="0" borderId="0" xfId="42" applyNumberFormat="1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42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42" applyNumberFormat="1" applyFont="1" applyAlignment="1">
      <alignment/>
    </xf>
    <xf numFmtId="43" fontId="7" fillId="0" borderId="0" xfId="42" applyFont="1" applyFill="1" applyBorder="1" applyAlignment="1">
      <alignment/>
    </xf>
    <xf numFmtId="0" fontId="7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3" fontId="4" fillId="0" borderId="10" xfId="42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43" fontId="72" fillId="0" borderId="0" xfId="42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43" fontId="10" fillId="33" borderId="10" xfId="4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4" fillId="0" borderId="10" xfId="42" applyNumberFormat="1" applyFont="1" applyBorder="1" applyAlignment="1" applyProtection="1">
      <alignment horizontal="left"/>
      <protection/>
    </xf>
    <xf numFmtId="43" fontId="4" fillId="0" borderId="10" xfId="42" applyNumberFormat="1" applyFont="1" applyFill="1" applyBorder="1" applyAlignment="1" applyProtection="1">
      <alignment horizontal="left"/>
      <protection/>
    </xf>
    <xf numFmtId="43" fontId="13" fillId="0" borderId="10" xfId="42" applyNumberFormat="1" applyFont="1" applyFill="1" applyBorder="1" applyAlignment="1" applyProtection="1">
      <alignment horizontal="left"/>
      <protection/>
    </xf>
    <xf numFmtId="43" fontId="13" fillId="0" borderId="12" xfId="42" applyNumberFormat="1" applyFont="1" applyBorder="1" applyAlignment="1" applyProtection="1">
      <alignment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horizontal="center"/>
      <protection/>
    </xf>
    <xf numFmtId="49" fontId="13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43" fontId="12" fillId="35" borderId="13" xfId="42" applyFont="1" applyFill="1" applyBorder="1" applyAlignment="1">
      <alignment horizontal="center" vertical="center" wrapText="1"/>
    </xf>
    <xf numFmtId="49" fontId="13" fillId="36" borderId="15" xfId="42" applyNumberFormat="1" applyFont="1" applyFill="1" applyBorder="1" applyAlignment="1">
      <alignment horizontal="center" vertical="center" wrapText="1"/>
    </xf>
    <xf numFmtId="49" fontId="13" fillId="36" borderId="16" xfId="42" applyNumberFormat="1" applyFont="1" applyFill="1" applyBorder="1" applyAlignment="1">
      <alignment horizontal="center" vertical="center" wrapText="1"/>
    </xf>
    <xf numFmtId="43" fontId="14" fillId="35" borderId="17" xfId="42" applyFont="1" applyFill="1" applyBorder="1" applyAlignment="1">
      <alignment horizontal="center" wrapText="1"/>
    </xf>
    <xf numFmtId="43" fontId="10" fillId="36" borderId="10" xfId="42" applyFont="1" applyFill="1" applyBorder="1" applyAlignment="1">
      <alignment horizontal="center" vertical="center"/>
    </xf>
    <xf numFmtId="49" fontId="10" fillId="36" borderId="10" xfId="42" applyNumberFormat="1" applyFont="1" applyFill="1" applyBorder="1" applyAlignment="1">
      <alignment horizontal="center" vertical="center"/>
    </xf>
    <xf numFmtId="49" fontId="10" fillId="35" borderId="10" xfId="42" applyNumberFormat="1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vertical="top"/>
    </xf>
    <xf numFmtId="43" fontId="4" fillId="0" borderId="10" xfId="42" applyFont="1" applyFill="1" applyBorder="1" applyAlignment="1">
      <alignment vertical="top"/>
    </xf>
    <xf numFmtId="9" fontId="4" fillId="0" borderId="10" xfId="59" applyFont="1" applyFill="1" applyBorder="1" applyAlignment="1">
      <alignment horizontal="center" vertical="top"/>
    </xf>
    <xf numFmtId="220" fontId="4" fillId="0" borderId="10" xfId="59" applyNumberFormat="1" applyFont="1" applyFill="1" applyBorder="1" applyAlignment="1">
      <alignment horizontal="center" vertical="top"/>
    </xf>
    <xf numFmtId="9" fontId="4" fillId="0" borderId="10" xfId="59" applyFont="1" applyBorder="1" applyAlignment="1">
      <alignment vertical="top"/>
    </xf>
    <xf numFmtId="0" fontId="12" fillId="0" borderId="0" xfId="0" applyFont="1" applyFill="1" applyAlignment="1">
      <alignment vertical="top"/>
    </xf>
    <xf numFmtId="0" fontId="73" fillId="0" borderId="0" xfId="0" applyFont="1" applyFill="1" applyBorder="1" applyAlignment="1">
      <alignment horizontal="center"/>
    </xf>
    <xf numFmtId="43" fontId="73" fillId="0" borderId="0" xfId="42" applyFont="1" applyBorder="1" applyAlignment="1">
      <alignment/>
    </xf>
    <xf numFmtId="43" fontId="74" fillId="0" borderId="0" xfId="42" applyFont="1" applyBorder="1" applyAlignment="1">
      <alignment/>
    </xf>
    <xf numFmtId="9" fontId="74" fillId="0" borderId="0" xfId="59" applyFont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194" fontId="74" fillId="0" borderId="0" xfId="0" applyNumberFormat="1" applyFont="1" applyFill="1" applyBorder="1" applyAlignment="1">
      <alignment/>
    </xf>
    <xf numFmtId="9" fontId="74" fillId="0" borderId="0" xfId="59" applyFont="1" applyFill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/>
      <protection/>
    </xf>
    <xf numFmtId="194" fontId="15" fillId="0" borderId="0" xfId="0" applyNumberFormat="1" applyFont="1" applyFill="1" applyBorder="1" applyAlignment="1">
      <alignment/>
    </xf>
    <xf numFmtId="194" fontId="19" fillId="0" borderId="0" xfId="0" applyNumberFormat="1" applyFont="1" applyFill="1" applyBorder="1" applyAlignment="1">
      <alignment/>
    </xf>
    <xf numFmtId="9" fontId="19" fillId="0" borderId="0" xfId="59" applyFont="1" applyFill="1" applyBorder="1" applyAlignment="1">
      <alignment horizontal="center"/>
    </xf>
    <xf numFmtId="9" fontId="15" fillId="0" borderId="0" xfId="59" applyFont="1" applyFill="1" applyBorder="1" applyAlignment="1">
      <alignment horizontal="center"/>
    </xf>
    <xf numFmtId="0" fontId="15" fillId="0" borderId="0" xfId="0" applyFont="1" applyFill="1" applyAlignment="1">
      <alignment/>
    </xf>
    <xf numFmtId="194" fontId="15" fillId="0" borderId="0" xfId="42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9" fontId="7" fillId="0" borderId="0" xfId="59" applyFont="1" applyFill="1" applyBorder="1" applyAlignment="1">
      <alignment horizontal="center"/>
    </xf>
    <xf numFmtId="43" fontId="13" fillId="0" borderId="0" xfId="42" applyFont="1" applyFill="1" applyBorder="1" applyAlignment="1">
      <alignment/>
    </xf>
    <xf numFmtId="43" fontId="75" fillId="0" borderId="10" xfId="42" applyFont="1" applyFill="1" applyBorder="1" applyAlignment="1">
      <alignment vertical="top"/>
    </xf>
    <xf numFmtId="9" fontId="75" fillId="0" borderId="10" xfId="59" applyFont="1" applyFill="1" applyBorder="1" applyAlignment="1">
      <alignment horizontal="center" vertical="top"/>
    </xf>
    <xf numFmtId="0" fontId="76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9" fontId="75" fillId="0" borderId="10" xfId="59" applyFont="1" applyFill="1" applyBorder="1" applyAlignment="1">
      <alignment vertical="top"/>
    </xf>
    <xf numFmtId="0" fontId="75" fillId="0" borderId="10" xfId="0" applyFont="1" applyFill="1" applyBorder="1" applyAlignment="1">
      <alignment vertical="top"/>
    </xf>
    <xf numFmtId="220" fontId="75" fillId="0" borderId="10" xfId="59" applyNumberFormat="1" applyFont="1" applyFill="1" applyBorder="1" applyAlignment="1">
      <alignment horizontal="center" vertical="top"/>
    </xf>
    <xf numFmtId="0" fontId="7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49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43" fontId="12" fillId="0" borderId="10" xfId="42" applyFont="1" applyBorder="1" applyAlignment="1">
      <alignment vertical="top"/>
    </xf>
    <xf numFmtId="9" fontId="12" fillId="0" borderId="10" xfId="59" applyFont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43" fontId="9" fillId="0" borderId="10" xfId="42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43" fontId="12" fillId="0" borderId="17" xfId="42" applyFont="1" applyBorder="1" applyAlignment="1">
      <alignment vertical="top"/>
    </xf>
    <xf numFmtId="9" fontId="12" fillId="0" borderId="17" xfId="59" applyFont="1" applyBorder="1" applyAlignment="1">
      <alignment vertical="top"/>
    </xf>
    <xf numFmtId="43" fontId="18" fillId="0" borderId="10" xfId="42" applyFont="1" applyFill="1" applyBorder="1" applyAlignment="1">
      <alignment vertical="top"/>
    </xf>
    <xf numFmtId="9" fontId="18" fillId="0" borderId="10" xfId="59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center"/>
    </xf>
    <xf numFmtId="43" fontId="9" fillId="0" borderId="10" xfId="42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43" fontId="12" fillId="0" borderId="10" xfId="42" applyFont="1" applyFill="1" applyBorder="1" applyAlignment="1">
      <alignment vertical="top"/>
    </xf>
    <xf numFmtId="9" fontId="12" fillId="0" borderId="10" xfId="59" applyFont="1" applyFill="1" applyBorder="1" applyAlignment="1">
      <alignment vertical="top"/>
    </xf>
    <xf numFmtId="9" fontId="12" fillId="0" borderId="10" xfId="0" applyNumberFormat="1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/>
    </xf>
    <xf numFmtId="43" fontId="9" fillId="0" borderId="13" xfId="42" applyFont="1" applyBorder="1" applyAlignment="1">
      <alignment vertical="top"/>
    </xf>
    <xf numFmtId="0" fontId="4" fillId="35" borderId="10" xfId="0" applyFont="1" applyFill="1" applyBorder="1" applyAlignment="1">
      <alignment vertical="top"/>
    </xf>
    <xf numFmtId="43" fontId="4" fillId="35" borderId="10" xfId="42" applyFont="1" applyFill="1" applyBorder="1" applyAlignment="1">
      <alignment vertical="top"/>
    </xf>
    <xf numFmtId="43" fontId="9" fillId="0" borderId="12" xfId="42" applyFont="1" applyBorder="1" applyAlignment="1">
      <alignment/>
    </xf>
    <xf numFmtId="43" fontId="9" fillId="0" borderId="0" xfId="42" applyFont="1" applyBorder="1" applyAlignment="1">
      <alignment/>
    </xf>
    <xf numFmtId="0" fontId="5" fillId="0" borderId="0" xfId="0" applyFont="1" applyAlignment="1">
      <alignment/>
    </xf>
    <xf numFmtId="43" fontId="13" fillId="35" borderId="12" xfId="42" applyNumberFormat="1" applyFont="1" applyFill="1" applyBorder="1" applyAlignment="1" applyProtection="1">
      <alignment/>
      <protection/>
    </xf>
    <xf numFmtId="14" fontId="4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49" fontId="22" fillId="0" borderId="10" xfId="42" applyNumberFormat="1" applyFont="1" applyFill="1" applyBorder="1" applyAlignment="1">
      <alignment horizontal="center" vertical="center" wrapText="1"/>
    </xf>
    <xf numFmtId="49" fontId="22" fillId="37" borderId="13" xfId="42" applyNumberFormat="1" applyFont="1" applyFill="1" applyBorder="1" applyAlignment="1">
      <alignment horizontal="center" vertical="center" wrapText="1"/>
    </xf>
    <xf numFmtId="49" fontId="22" fillId="37" borderId="10" xfId="4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3" fontId="7" fillId="0" borderId="10" xfId="42" applyNumberFormat="1" applyFont="1" applyFill="1" applyBorder="1" applyAlignment="1" applyProtection="1">
      <alignment horizontal="left"/>
      <protection/>
    </xf>
    <xf numFmtId="43" fontId="10" fillId="0" borderId="10" xfId="42" applyNumberFormat="1" applyFont="1" applyFill="1" applyBorder="1" applyAlignment="1" applyProtection="1">
      <alignment horizontal="left"/>
      <protection/>
    </xf>
    <xf numFmtId="194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8" xfId="0" applyFont="1" applyFill="1" applyBorder="1" applyAlignment="1">
      <alignment vertical="top"/>
    </xf>
    <xf numFmtId="0" fontId="10" fillId="0" borderId="11" xfId="0" applyFont="1" applyFill="1" applyBorder="1" applyAlignment="1" applyProtection="1">
      <alignment horizontal="center"/>
      <protection/>
    </xf>
    <xf numFmtId="43" fontId="21" fillId="0" borderId="12" xfId="42" applyNumberFormat="1" applyFont="1" applyFill="1" applyBorder="1" applyAlignment="1" applyProtection="1">
      <alignment/>
      <protection/>
    </xf>
    <xf numFmtId="43" fontId="21" fillId="13" borderId="12" xfId="42" applyNumberFormat="1" applyFont="1" applyFill="1" applyBorder="1" applyAlignment="1" applyProtection="1">
      <alignment/>
      <protection/>
    </xf>
    <xf numFmtId="43" fontId="21" fillId="37" borderId="12" xfId="42" applyNumberFormat="1" applyFont="1" applyFill="1" applyBorder="1" applyAlignment="1" applyProtection="1">
      <alignment/>
      <protection/>
    </xf>
    <xf numFmtId="43" fontId="21" fillId="10" borderId="12" xfId="42" applyNumberFormat="1" applyFont="1" applyFill="1" applyBorder="1" applyAlignment="1" applyProtection="1">
      <alignment/>
      <protection/>
    </xf>
    <xf numFmtId="43" fontId="21" fillId="12" borderId="12" xfId="42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3" fontId="69" fillId="0" borderId="0" xfId="42" applyFont="1" applyFill="1" applyAlignment="1">
      <alignment/>
    </xf>
    <xf numFmtId="43" fontId="74" fillId="0" borderId="0" xfId="42" applyFont="1" applyFill="1" applyAlignment="1">
      <alignment/>
    </xf>
    <xf numFmtId="0" fontId="4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7" fillId="0" borderId="0" xfId="0" applyNumberFormat="1" applyFont="1" applyFill="1" applyBorder="1" applyAlignment="1">
      <alignment/>
    </xf>
    <xf numFmtId="43" fontId="14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3" fontId="3" fillId="0" borderId="0" xfId="42" applyNumberFormat="1" applyFont="1" applyFill="1" applyAlignment="1">
      <alignment/>
    </xf>
    <xf numFmtId="43" fontId="11" fillId="0" borderId="0" xfId="42" applyNumberFormat="1" applyFont="1" applyFill="1" applyAlignment="1">
      <alignment/>
    </xf>
    <xf numFmtId="43" fontId="14" fillId="0" borderId="0" xfId="42" applyNumberFormat="1" applyFont="1" applyFill="1" applyAlignment="1">
      <alignment/>
    </xf>
    <xf numFmtId="43" fontId="12" fillId="36" borderId="13" xfId="42" applyFont="1" applyFill="1" applyBorder="1" applyAlignment="1">
      <alignment horizontal="center" vertical="center" wrapText="1"/>
    </xf>
    <xf numFmtId="43" fontId="12" fillId="36" borderId="16" xfId="42" applyFont="1" applyFill="1" applyBorder="1" applyAlignment="1">
      <alignment horizontal="center" vertical="center" wrapText="1"/>
    </xf>
    <xf numFmtId="43" fontId="11" fillId="0" borderId="0" xfId="42" applyNumberFormat="1" applyFont="1" applyFill="1" applyAlignment="1">
      <alignment/>
    </xf>
    <xf numFmtId="0" fontId="78" fillId="0" borderId="0" xfId="0" applyFont="1" applyFill="1" applyAlignment="1">
      <alignment vertical="top"/>
    </xf>
    <xf numFmtId="9" fontId="4" fillId="35" borderId="10" xfId="59" applyFont="1" applyFill="1" applyBorder="1" applyAlignment="1">
      <alignment vertical="top"/>
    </xf>
    <xf numFmtId="220" fontId="4" fillId="35" borderId="10" xfId="59" applyNumberFormat="1" applyFont="1" applyFill="1" applyBorder="1" applyAlignment="1">
      <alignment horizontal="center" vertical="top"/>
    </xf>
    <xf numFmtId="9" fontId="4" fillId="35" borderId="10" xfId="59" applyFont="1" applyFill="1" applyBorder="1" applyAlignment="1">
      <alignment horizontal="center" vertical="top"/>
    </xf>
    <xf numFmtId="0" fontId="4" fillId="35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43" fontId="4" fillId="0" borderId="13" xfId="42" applyFont="1" applyFill="1" applyBorder="1" applyAlignment="1">
      <alignment vertical="top"/>
    </xf>
    <xf numFmtId="43" fontId="4" fillId="35" borderId="13" xfId="42" applyFont="1" applyFill="1" applyBorder="1" applyAlignment="1">
      <alignment vertical="top"/>
    </xf>
    <xf numFmtId="0" fontId="7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43" fontId="7" fillId="0" borderId="0" xfId="42" applyFont="1" applyFill="1" applyBorder="1" applyAlignment="1">
      <alignment vertical="top"/>
    </xf>
    <xf numFmtId="9" fontId="7" fillId="0" borderId="0" xfId="59" applyFont="1" applyFill="1" applyBorder="1" applyAlignment="1">
      <alignment horizontal="center" vertical="top"/>
    </xf>
    <xf numFmtId="0" fontId="70" fillId="0" borderId="0" xfId="0" applyFont="1" applyAlignment="1">
      <alignment/>
    </xf>
    <xf numFmtId="43" fontId="13" fillId="0" borderId="0" xfId="42" applyFont="1" applyFill="1" applyBorder="1" applyAlignment="1">
      <alignment vertical="top"/>
    </xf>
    <xf numFmtId="194" fontId="4" fillId="0" borderId="0" xfId="0" applyNumberFormat="1" applyFont="1" applyFill="1" applyAlignment="1">
      <alignment vertical="top"/>
    </xf>
    <xf numFmtId="43" fontId="15" fillId="0" borderId="0" xfId="42" applyFont="1" applyFill="1" applyBorder="1" applyAlignment="1">
      <alignment/>
    </xf>
    <xf numFmtId="43" fontId="19" fillId="0" borderId="0" xfId="42" applyFont="1" applyFill="1" applyBorder="1" applyAlignment="1">
      <alignment/>
    </xf>
    <xf numFmtId="0" fontId="70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/>
      <protection locked="0"/>
    </xf>
    <xf numFmtId="43" fontId="12" fillId="36" borderId="13" xfId="42" applyFont="1" applyFill="1" applyBorder="1" applyAlignment="1">
      <alignment horizontal="center" vertical="center" wrapText="1"/>
    </xf>
    <xf numFmtId="43" fontId="12" fillId="36" borderId="16" xfId="42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43" fontId="14" fillId="0" borderId="0" xfId="42" applyFont="1" applyBorder="1" applyAlignment="1">
      <alignment/>
    </xf>
    <xf numFmtId="43" fontId="15" fillId="0" borderId="0" xfId="42" applyFont="1" applyBorder="1" applyAlignment="1">
      <alignment/>
    </xf>
    <xf numFmtId="9" fontId="15" fillId="0" borderId="0" xfId="59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49" fontId="10" fillId="38" borderId="14" xfId="0" applyNumberFormat="1" applyFont="1" applyFill="1" applyBorder="1" applyAlignment="1" applyProtection="1">
      <alignment horizontal="center"/>
      <protection/>
    </xf>
    <xf numFmtId="49" fontId="10" fillId="38" borderId="20" xfId="0" applyNumberFormat="1" applyFont="1" applyFill="1" applyBorder="1" applyAlignment="1" applyProtection="1">
      <alignment horizontal="center"/>
      <protection/>
    </xf>
    <xf numFmtId="49" fontId="10" fillId="38" borderId="21" xfId="0" applyNumberFormat="1" applyFont="1" applyFill="1" applyBorder="1" applyAlignment="1" applyProtection="1">
      <alignment horizontal="center"/>
      <protection/>
    </xf>
    <xf numFmtId="49" fontId="10" fillId="0" borderId="14" xfId="0" applyNumberFormat="1" applyFont="1" applyFill="1" applyBorder="1" applyAlignment="1" applyProtection="1">
      <alignment horizontal="center"/>
      <protection/>
    </xf>
    <xf numFmtId="49" fontId="10" fillId="0" borderId="20" xfId="0" applyNumberFormat="1" applyFont="1" applyFill="1" applyBorder="1" applyAlignment="1" applyProtection="1">
      <alignment horizontal="center"/>
      <protection/>
    </xf>
    <xf numFmtId="49" fontId="10" fillId="0" borderId="21" xfId="0" applyNumberFormat="1" applyFont="1" applyFill="1" applyBorder="1" applyAlignment="1" applyProtection="1">
      <alignment horizontal="center"/>
      <protection/>
    </xf>
    <xf numFmtId="49" fontId="10" fillId="3" borderId="14" xfId="0" applyNumberFormat="1" applyFont="1" applyFill="1" applyBorder="1" applyAlignment="1" applyProtection="1">
      <alignment horizontal="center"/>
      <protection/>
    </xf>
    <xf numFmtId="49" fontId="10" fillId="3" borderId="20" xfId="0" applyNumberFormat="1" applyFont="1" applyFill="1" applyBorder="1" applyAlignment="1" applyProtection="1">
      <alignment horizontal="center"/>
      <protection/>
    </xf>
    <xf numFmtId="49" fontId="10" fillId="3" borderId="21" xfId="0" applyNumberFormat="1" applyFont="1" applyFill="1" applyBorder="1" applyAlignment="1" applyProtection="1">
      <alignment horizontal="center"/>
      <protection/>
    </xf>
    <xf numFmtId="49" fontId="21" fillId="37" borderId="14" xfId="42" applyNumberFormat="1" applyFont="1" applyFill="1" applyBorder="1" applyAlignment="1">
      <alignment horizontal="center" vertical="center" wrapText="1"/>
    </xf>
    <xf numFmtId="49" fontId="21" fillId="37" borderId="20" xfId="42" applyNumberFormat="1" applyFont="1" applyFill="1" applyBorder="1" applyAlignment="1">
      <alignment horizontal="center" vertical="center" wrapText="1"/>
    </xf>
    <xf numFmtId="49" fontId="21" fillId="37" borderId="21" xfId="42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49" fontId="21" fillId="10" borderId="13" xfId="42" applyNumberFormat="1" applyFont="1" applyFill="1" applyBorder="1" applyAlignment="1">
      <alignment horizontal="center" vertical="center" wrapText="1"/>
    </xf>
    <xf numFmtId="49" fontId="21" fillId="10" borderId="17" xfId="42" applyNumberFormat="1" applyFont="1" applyFill="1" applyBorder="1" applyAlignment="1">
      <alignment horizontal="center" vertical="center" wrapText="1"/>
    </xf>
    <xf numFmtId="0" fontId="10" fillId="12" borderId="13" xfId="0" applyFont="1" applyFill="1" applyBorder="1" applyAlignment="1" applyProtection="1">
      <alignment horizontal="center" vertical="center" wrapText="1"/>
      <protection/>
    </xf>
    <xf numFmtId="0" fontId="10" fillId="12" borderId="17" xfId="0" applyFont="1" applyFill="1" applyBorder="1" applyAlignment="1" applyProtection="1">
      <alignment horizontal="center" vertical="center" wrapText="1"/>
      <protection/>
    </xf>
    <xf numFmtId="49" fontId="21" fillId="10" borderId="14" xfId="42" applyNumberFormat="1" applyFont="1" applyFill="1" applyBorder="1" applyAlignment="1">
      <alignment horizontal="center" vertical="center" wrapText="1"/>
    </xf>
    <xf numFmtId="49" fontId="21" fillId="10" borderId="20" xfId="42" applyNumberFormat="1" applyFont="1" applyFill="1" applyBorder="1" applyAlignment="1">
      <alignment horizontal="center" vertical="center" wrapText="1"/>
    </xf>
    <xf numFmtId="49" fontId="21" fillId="10" borderId="21" xfId="42" applyNumberFormat="1" applyFont="1" applyFill="1" applyBorder="1" applyAlignment="1">
      <alignment horizontal="center" vertical="center" wrapText="1"/>
    </xf>
    <xf numFmtId="0" fontId="21" fillId="13" borderId="13" xfId="0" applyFont="1" applyFill="1" applyBorder="1" applyAlignment="1" applyProtection="1">
      <alignment horizontal="center" vertical="center"/>
      <protection/>
    </xf>
    <xf numFmtId="0" fontId="21" fillId="13" borderId="17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9" fontId="13" fillId="9" borderId="15" xfId="42" applyNumberFormat="1" applyFont="1" applyFill="1" applyBorder="1" applyAlignment="1">
      <alignment horizontal="center" vertical="center" wrapText="1"/>
    </xf>
    <xf numFmtId="49" fontId="13" fillId="9" borderId="22" xfId="42" applyNumberFormat="1" applyFont="1" applyFill="1" applyBorder="1" applyAlignment="1">
      <alignment horizontal="center" vertical="center" wrapText="1"/>
    </xf>
    <xf numFmtId="49" fontId="10" fillId="9" borderId="14" xfId="42" applyNumberFormat="1" applyFont="1" applyFill="1" applyBorder="1" applyAlignment="1">
      <alignment horizontal="center" vertical="center"/>
    </xf>
    <xf numFmtId="49" fontId="10" fillId="9" borderId="21" xfId="42" applyNumberFormat="1" applyFont="1" applyFill="1" applyBorder="1" applyAlignment="1">
      <alignment horizontal="center" vertical="center"/>
    </xf>
    <xf numFmtId="43" fontId="13" fillId="36" borderId="16" xfId="42" applyFont="1" applyFill="1" applyBorder="1" applyAlignment="1">
      <alignment horizontal="center" vertical="center" wrapText="1"/>
    </xf>
    <xf numFmtId="43" fontId="13" fillId="9" borderId="15" xfId="42" applyFont="1" applyFill="1" applyBorder="1" applyAlignment="1">
      <alignment horizontal="center"/>
    </xf>
    <xf numFmtId="43" fontId="13" fillId="9" borderId="19" xfId="42" applyFont="1" applyFill="1" applyBorder="1" applyAlignment="1">
      <alignment horizontal="center"/>
    </xf>
    <xf numFmtId="43" fontId="12" fillId="35" borderId="16" xfId="42" applyFont="1" applyFill="1" applyBorder="1" applyAlignment="1">
      <alignment horizontal="center" vertical="center" wrapText="1"/>
    </xf>
    <xf numFmtId="49" fontId="13" fillId="9" borderId="18" xfId="42" applyNumberFormat="1" applyFont="1" applyFill="1" applyBorder="1" applyAlignment="1">
      <alignment horizontal="center" vertical="center" wrapText="1"/>
    </xf>
    <xf numFmtId="49" fontId="13" fillId="9" borderId="23" xfId="42" applyNumberFormat="1" applyFont="1" applyFill="1" applyBorder="1" applyAlignment="1">
      <alignment horizontal="center" vertical="center" wrapText="1"/>
    </xf>
    <xf numFmtId="49" fontId="13" fillId="9" borderId="24" xfId="42" applyNumberFormat="1" applyFont="1" applyFill="1" applyBorder="1" applyAlignment="1">
      <alignment horizontal="center" vertical="center" wrapText="1"/>
    </xf>
    <xf numFmtId="49" fontId="13" fillId="9" borderId="25" xfId="42" applyNumberFormat="1" applyFont="1" applyFill="1" applyBorder="1" applyAlignment="1">
      <alignment horizontal="center" vertical="center" wrapText="1"/>
    </xf>
    <xf numFmtId="49" fontId="10" fillId="9" borderId="18" xfId="42" applyNumberFormat="1" applyFont="1" applyFill="1" applyBorder="1" applyAlignment="1">
      <alignment horizontal="center" vertical="center" wrapText="1"/>
    </xf>
    <xf numFmtId="49" fontId="10" fillId="9" borderId="23" xfId="42" applyNumberFormat="1" applyFont="1" applyFill="1" applyBorder="1" applyAlignment="1">
      <alignment horizontal="center" vertical="center" wrapText="1"/>
    </xf>
    <xf numFmtId="49" fontId="10" fillId="9" borderId="24" xfId="42" applyNumberFormat="1" applyFont="1" applyFill="1" applyBorder="1" applyAlignment="1">
      <alignment horizontal="center" vertical="center" wrapText="1"/>
    </xf>
    <xf numFmtId="49" fontId="10" fillId="9" borderId="25" xfId="4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3" fontId="12" fillId="33" borderId="13" xfId="42" applyFont="1" applyFill="1" applyBorder="1" applyAlignment="1">
      <alignment horizontal="center" vertical="center" wrapText="1"/>
    </xf>
    <xf numFmtId="43" fontId="12" fillId="33" borderId="16" xfId="42" applyFont="1" applyFill="1" applyBorder="1" applyAlignment="1">
      <alignment horizontal="center" vertical="center" wrapText="1"/>
    </xf>
    <xf numFmtId="43" fontId="12" fillId="33" borderId="24" xfId="42" applyFont="1" applyFill="1" applyBorder="1" applyAlignment="1">
      <alignment horizontal="center" vertical="center" wrapText="1"/>
    </xf>
    <xf numFmtId="43" fontId="12" fillId="36" borderId="14" xfId="42" applyFont="1" applyFill="1" applyBorder="1" applyAlignment="1">
      <alignment horizontal="center" vertical="center" wrapText="1"/>
    </xf>
    <xf numFmtId="43" fontId="12" fillId="36" borderId="20" xfId="42" applyFont="1" applyFill="1" applyBorder="1" applyAlignment="1">
      <alignment horizontal="center" vertical="center" wrapText="1"/>
    </xf>
    <xf numFmtId="43" fontId="12" fillId="36" borderId="21" xfId="42" applyFont="1" applyFill="1" applyBorder="1" applyAlignment="1">
      <alignment horizontal="center" vertical="center" wrapText="1"/>
    </xf>
    <xf numFmtId="43" fontId="12" fillId="36" borderId="13" xfId="42" applyFont="1" applyFill="1" applyBorder="1" applyAlignment="1">
      <alignment horizontal="center" vertical="center" wrapText="1"/>
    </xf>
    <xf numFmtId="43" fontId="12" fillId="36" borderId="16" xfId="42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right" wrapText="1"/>
    </xf>
    <xf numFmtId="0" fontId="74" fillId="0" borderId="0" xfId="0" applyFont="1" applyFill="1" applyBorder="1" applyAlignment="1">
      <alignment wrapText="1"/>
    </xf>
    <xf numFmtId="43" fontId="12" fillId="33" borderId="17" xfId="42" applyFont="1" applyFill="1" applyBorder="1" applyAlignment="1">
      <alignment horizontal="center" vertical="center" wrapText="1"/>
    </xf>
    <xf numFmtId="43" fontId="13" fillId="9" borderId="14" xfId="42" applyFont="1" applyFill="1" applyBorder="1" applyAlignment="1">
      <alignment horizontal="center"/>
    </xf>
    <xf numFmtId="43" fontId="13" fillId="9" borderId="20" xfId="42" applyFont="1" applyFill="1" applyBorder="1" applyAlignment="1">
      <alignment horizontal="center"/>
    </xf>
    <xf numFmtId="43" fontId="13" fillId="9" borderId="21" xfId="42" applyFont="1" applyFill="1" applyBorder="1" applyAlignment="1">
      <alignment horizontal="center"/>
    </xf>
    <xf numFmtId="43" fontId="13" fillId="36" borderId="13" xfId="42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3" sqref="A3:N3"/>
    </sheetView>
  </sheetViews>
  <sheetFormatPr defaultColWidth="9.140625" defaultRowHeight="12.75"/>
  <cols>
    <col min="1" max="1" width="40.57421875" style="1" bestFit="1" customWidth="1"/>
    <col min="2" max="2" width="13.7109375" style="26" customWidth="1"/>
    <col min="3" max="3" width="15.140625" style="26" customWidth="1"/>
    <col min="4" max="4" width="13.7109375" style="26" customWidth="1"/>
    <col min="5" max="5" width="13.7109375" style="34" customWidth="1"/>
    <col min="6" max="6" width="13.7109375" style="26" customWidth="1"/>
    <col min="7" max="7" width="15.140625" style="34" customWidth="1"/>
    <col min="8" max="8" width="13.7109375" style="20" customWidth="1"/>
    <col min="9" max="9" width="13.7109375" style="1" customWidth="1"/>
    <col min="10" max="10" width="14.28125" style="20" customWidth="1"/>
    <col min="11" max="11" width="13.8515625" style="20" customWidth="1"/>
    <col min="12" max="12" width="13.8515625" style="1" customWidth="1"/>
    <col min="13" max="13" width="14.140625" style="20" customWidth="1"/>
    <col min="14" max="14" width="16.00390625" style="25" customWidth="1"/>
    <col min="15" max="15" width="9.140625" style="1" customWidth="1"/>
    <col min="16" max="16" width="16.421875" style="1" customWidth="1"/>
    <col min="17" max="16384" width="9.140625" style="1" customWidth="1"/>
  </cols>
  <sheetData>
    <row r="1" spans="1:14" s="3" customFormat="1" ht="21.7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0" customFormat="1" ht="21.75">
      <c r="A2" s="211" t="s">
        <v>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11" customFormat="1" ht="21.75">
      <c r="A3" s="209" t="s">
        <v>493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s="57" customFormat="1" ht="25.5" customHeight="1">
      <c r="A4" s="53" t="s">
        <v>7</v>
      </c>
      <c r="B4" s="54" t="s">
        <v>494</v>
      </c>
      <c r="C4" s="56" t="s">
        <v>495</v>
      </c>
      <c r="D4" s="56" t="s">
        <v>496</v>
      </c>
      <c r="E4" s="56" t="s">
        <v>497</v>
      </c>
      <c r="F4" s="54" t="s">
        <v>498</v>
      </c>
      <c r="G4" s="54" t="s">
        <v>499</v>
      </c>
      <c r="H4" s="54" t="s">
        <v>500</v>
      </c>
      <c r="I4" s="54" t="s">
        <v>501</v>
      </c>
      <c r="J4" s="54" t="s">
        <v>502</v>
      </c>
      <c r="K4" s="54" t="s">
        <v>503</v>
      </c>
      <c r="L4" s="54" t="s">
        <v>504</v>
      </c>
      <c r="M4" s="54" t="s">
        <v>505</v>
      </c>
      <c r="N4" s="55" t="s">
        <v>12</v>
      </c>
    </row>
    <row r="5" spans="1:15" s="12" customFormat="1" ht="21">
      <c r="A5" s="6" t="s">
        <v>2</v>
      </c>
      <c r="B5" s="49">
        <v>229740</v>
      </c>
      <c r="C5" s="49">
        <v>0</v>
      </c>
      <c r="D5" s="49">
        <v>792500</v>
      </c>
      <c r="E5" s="49">
        <v>199800</v>
      </c>
      <c r="F5" s="49">
        <v>263000</v>
      </c>
      <c r="G5" s="49">
        <v>583400</v>
      </c>
      <c r="H5" s="49">
        <v>264000</v>
      </c>
      <c r="I5" s="49">
        <v>104000</v>
      </c>
      <c r="J5" s="49">
        <v>242000</v>
      </c>
      <c r="K5" s="49">
        <v>38000</v>
      </c>
      <c r="L5" s="49">
        <v>96000</v>
      </c>
      <c r="M5" s="49">
        <v>0</v>
      </c>
      <c r="N5" s="51">
        <f>SUM(B5:M5)</f>
        <v>2812440</v>
      </c>
      <c r="O5" s="36"/>
    </row>
    <row r="6" spans="1:14" s="12" customFormat="1" ht="21">
      <c r="A6" s="6" t="s">
        <v>3</v>
      </c>
      <c r="B6" s="49">
        <v>0</v>
      </c>
      <c r="C6" s="49">
        <v>0</v>
      </c>
      <c r="D6" s="49">
        <v>285000</v>
      </c>
      <c r="E6" s="49">
        <v>1359250</v>
      </c>
      <c r="F6" s="49">
        <v>0</v>
      </c>
      <c r="G6" s="49">
        <v>0</v>
      </c>
      <c r="H6" s="49">
        <v>0</v>
      </c>
      <c r="I6" s="49">
        <v>0</v>
      </c>
      <c r="J6" s="49">
        <v>260500</v>
      </c>
      <c r="K6" s="49">
        <v>0</v>
      </c>
      <c r="L6" s="49">
        <v>0</v>
      </c>
      <c r="M6" s="49">
        <v>521000</v>
      </c>
      <c r="N6" s="51">
        <f aca="true" t="shared" si="0" ref="N6:N30">SUM(B6:M6)</f>
        <v>2425750</v>
      </c>
    </row>
    <row r="7" spans="1:14" s="13" customFormat="1" ht="21">
      <c r="A7" s="6" t="s">
        <v>4</v>
      </c>
      <c r="B7" s="49">
        <v>0</v>
      </c>
      <c r="C7" s="49">
        <v>0</v>
      </c>
      <c r="D7" s="49">
        <v>172500</v>
      </c>
      <c r="E7" s="49">
        <v>279600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51">
        <f t="shared" si="0"/>
        <v>452100</v>
      </c>
    </row>
    <row r="8" spans="1:14" s="12" customFormat="1" ht="21">
      <c r="A8" s="6" t="s">
        <v>5</v>
      </c>
      <c r="B8" s="49">
        <v>135000</v>
      </c>
      <c r="C8" s="49">
        <v>40000</v>
      </c>
      <c r="D8" s="49">
        <v>596430.72</v>
      </c>
      <c r="E8" s="49">
        <v>61500</v>
      </c>
      <c r="F8" s="49">
        <v>0</v>
      </c>
      <c r="G8" s="49">
        <v>25200</v>
      </c>
      <c r="H8" s="49">
        <v>134700</v>
      </c>
      <c r="I8" s="49">
        <v>0</v>
      </c>
      <c r="J8" s="49">
        <v>201800</v>
      </c>
      <c r="K8" s="49">
        <v>53000</v>
      </c>
      <c r="L8" s="49">
        <v>0</v>
      </c>
      <c r="M8" s="49">
        <v>367600</v>
      </c>
      <c r="N8" s="51">
        <f t="shared" si="0"/>
        <v>1615230.72</v>
      </c>
    </row>
    <row r="9" spans="1:14" s="12" customFormat="1" ht="21">
      <c r="A9" s="6" t="s">
        <v>6</v>
      </c>
      <c r="B9" s="49">
        <v>0</v>
      </c>
      <c r="C9" s="49">
        <v>0</v>
      </c>
      <c r="D9" s="49">
        <v>200000</v>
      </c>
      <c r="E9" s="49">
        <v>250000</v>
      </c>
      <c r="F9" s="49">
        <v>50000</v>
      </c>
      <c r="G9" s="49">
        <v>0</v>
      </c>
      <c r="H9" s="49">
        <v>0</v>
      </c>
      <c r="I9" s="49">
        <v>0</v>
      </c>
      <c r="J9" s="49">
        <v>0</v>
      </c>
      <c r="K9" s="49">
        <v>78512</v>
      </c>
      <c r="L9" s="49">
        <v>0</v>
      </c>
      <c r="M9" s="49">
        <v>200000</v>
      </c>
      <c r="N9" s="51">
        <f t="shared" si="0"/>
        <v>778512</v>
      </c>
    </row>
    <row r="10" spans="1:14" s="13" customFormat="1" ht="21">
      <c r="A10" s="8" t="s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897</v>
      </c>
      <c r="M10" s="49">
        <v>7000</v>
      </c>
      <c r="N10" s="51">
        <f t="shared" si="0"/>
        <v>7897</v>
      </c>
    </row>
    <row r="11" spans="1:14" s="12" customFormat="1" ht="21">
      <c r="A11" s="8" t="s">
        <v>9</v>
      </c>
      <c r="B11" s="49">
        <v>0</v>
      </c>
      <c r="C11" s="49">
        <v>0</v>
      </c>
      <c r="D11" s="49">
        <v>0</v>
      </c>
      <c r="E11" s="49">
        <v>182500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51">
        <f t="shared" si="0"/>
        <v>182500</v>
      </c>
    </row>
    <row r="12" spans="1:14" s="12" customFormat="1" ht="21">
      <c r="A12" s="8" t="s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12766</v>
      </c>
      <c r="J12" s="49">
        <v>20189</v>
      </c>
      <c r="K12" s="49">
        <v>37000</v>
      </c>
      <c r="L12" s="49">
        <v>30500</v>
      </c>
      <c r="M12" s="49">
        <v>793820</v>
      </c>
      <c r="N12" s="51">
        <f t="shared" si="0"/>
        <v>894275</v>
      </c>
    </row>
    <row r="13" spans="1:14" s="12" customFormat="1" ht="21">
      <c r="A13" s="7" t="s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41250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51">
        <f t="shared" si="0"/>
        <v>41250</v>
      </c>
    </row>
    <row r="14" spans="1:14" s="12" customFormat="1" ht="21">
      <c r="A14" s="7" t="s">
        <v>14</v>
      </c>
      <c r="B14" s="49">
        <v>0</v>
      </c>
      <c r="C14" s="49">
        <v>88050</v>
      </c>
      <c r="D14" s="49">
        <v>117100</v>
      </c>
      <c r="E14" s="49">
        <v>287600</v>
      </c>
      <c r="F14" s="49">
        <v>0</v>
      </c>
      <c r="G14" s="49">
        <v>40500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1">
        <f t="shared" si="0"/>
        <v>533250</v>
      </c>
    </row>
    <row r="15" spans="1:14" s="12" customFormat="1" ht="21">
      <c r="A15" s="6" t="s">
        <v>15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51">
        <f t="shared" si="0"/>
        <v>0</v>
      </c>
    </row>
    <row r="16" spans="1:14" s="13" customFormat="1" ht="21">
      <c r="A16" s="6" t="s">
        <v>16</v>
      </c>
      <c r="B16" s="49">
        <v>59000</v>
      </c>
      <c r="C16" s="49">
        <v>23800</v>
      </c>
      <c r="D16" s="49">
        <v>9100</v>
      </c>
      <c r="E16" s="49">
        <v>7500</v>
      </c>
      <c r="F16" s="49">
        <v>0</v>
      </c>
      <c r="G16" s="49">
        <v>142000</v>
      </c>
      <c r="H16" s="49">
        <v>0</v>
      </c>
      <c r="I16" s="49">
        <v>46500</v>
      </c>
      <c r="J16" s="49">
        <v>12100</v>
      </c>
      <c r="K16" s="49">
        <v>67700</v>
      </c>
      <c r="L16" s="49">
        <v>175100</v>
      </c>
      <c r="M16" s="49">
        <v>38200</v>
      </c>
      <c r="N16" s="51">
        <f t="shared" si="0"/>
        <v>581000</v>
      </c>
    </row>
    <row r="17" spans="1:14" s="12" customFormat="1" ht="21">
      <c r="A17" s="6" t="s">
        <v>17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51">
        <f t="shared" si="0"/>
        <v>0</v>
      </c>
    </row>
    <row r="18" spans="1:14" s="12" customFormat="1" ht="21">
      <c r="A18" s="7" t="s">
        <v>18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51">
        <f t="shared" si="0"/>
        <v>0</v>
      </c>
    </row>
    <row r="19" spans="1:14" s="12" customFormat="1" ht="21">
      <c r="A19" s="9" t="s">
        <v>19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1">
        <f t="shared" si="0"/>
        <v>0</v>
      </c>
    </row>
    <row r="20" spans="1:14" s="12" customFormat="1" ht="21">
      <c r="A20" s="5" t="s">
        <v>20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1">
        <f t="shared" si="0"/>
        <v>0</v>
      </c>
    </row>
    <row r="21" spans="1:14" s="12" customFormat="1" ht="21">
      <c r="A21" s="6" t="s">
        <v>21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51">
        <f t="shared" si="0"/>
        <v>0</v>
      </c>
    </row>
    <row r="22" spans="1:14" s="12" customFormat="1" ht="21">
      <c r="A22" s="7" t="s">
        <v>22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51">
        <f t="shared" si="0"/>
        <v>0</v>
      </c>
    </row>
    <row r="23" spans="1:14" s="12" customFormat="1" ht="21">
      <c r="A23" s="6" t="s">
        <v>23</v>
      </c>
      <c r="B23" s="49">
        <v>1009650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1">
        <f t="shared" si="0"/>
        <v>1009650</v>
      </c>
    </row>
    <row r="24" spans="1:14" s="12" customFormat="1" ht="21">
      <c r="A24" s="7" t="s">
        <v>24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33000</v>
      </c>
      <c r="N24" s="51">
        <f t="shared" si="0"/>
        <v>33000</v>
      </c>
    </row>
    <row r="25" spans="1:14" s="12" customFormat="1" ht="21">
      <c r="A25" s="6" t="s">
        <v>25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51">
        <f t="shared" si="0"/>
        <v>0</v>
      </c>
    </row>
    <row r="26" spans="1:14" s="12" customFormat="1" ht="21">
      <c r="A26" s="7" t="s">
        <v>26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51">
        <f t="shared" si="0"/>
        <v>0</v>
      </c>
    </row>
    <row r="27" spans="1:14" s="12" customFormat="1" ht="21">
      <c r="A27" s="6" t="s">
        <v>125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51">
        <f t="shared" si="0"/>
        <v>0</v>
      </c>
    </row>
    <row r="28" spans="1:14" s="12" customFormat="1" ht="21">
      <c r="A28" s="7" t="s">
        <v>126</v>
      </c>
      <c r="B28" s="49">
        <v>0</v>
      </c>
      <c r="C28" s="49">
        <v>808750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744500</v>
      </c>
      <c r="N28" s="51">
        <f t="shared" si="0"/>
        <v>1553250</v>
      </c>
    </row>
    <row r="29" spans="1:14" s="12" customFormat="1" ht="21">
      <c r="A29" s="5" t="s">
        <v>127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51">
        <f>SUM(B29:M29)</f>
        <v>0</v>
      </c>
    </row>
    <row r="30" spans="1:18" s="13" customFormat="1" ht="21">
      <c r="A30" s="43" t="s">
        <v>128</v>
      </c>
      <c r="B30" s="50">
        <v>28700000</v>
      </c>
      <c r="C30" s="50">
        <v>14800000</v>
      </c>
      <c r="D30" s="50">
        <v>14950000</v>
      </c>
      <c r="E30" s="50">
        <v>42197500</v>
      </c>
      <c r="F30" s="50">
        <v>0</v>
      </c>
      <c r="G30" s="50">
        <v>22947300</v>
      </c>
      <c r="H30" s="50">
        <v>36384300</v>
      </c>
      <c r="I30" s="50">
        <v>314500</v>
      </c>
      <c r="J30" s="50">
        <v>686730</v>
      </c>
      <c r="K30" s="50">
        <v>354900</v>
      </c>
      <c r="L30" s="50">
        <v>500850</v>
      </c>
      <c r="M30" s="50">
        <v>0</v>
      </c>
      <c r="N30" s="51">
        <f t="shared" si="0"/>
        <v>161836080</v>
      </c>
      <c r="P30" s="12"/>
      <c r="Q30" s="12"/>
      <c r="R30" s="12"/>
    </row>
    <row r="31" spans="1:18" s="12" customFormat="1" ht="21">
      <c r="A31" s="5" t="s">
        <v>129</v>
      </c>
      <c r="B31" s="49">
        <v>250000</v>
      </c>
      <c r="C31" s="49">
        <v>66300</v>
      </c>
      <c r="D31" s="49">
        <v>125000</v>
      </c>
      <c r="E31" s="49">
        <v>540900</v>
      </c>
      <c r="F31" s="49">
        <v>0</v>
      </c>
      <c r="G31" s="49">
        <v>2122430</v>
      </c>
      <c r="H31" s="49">
        <v>1964900</v>
      </c>
      <c r="I31" s="49">
        <v>1701600</v>
      </c>
      <c r="J31" s="49">
        <v>2953020</v>
      </c>
      <c r="K31" s="49">
        <v>4542880</v>
      </c>
      <c r="L31" s="49">
        <v>1041400</v>
      </c>
      <c r="M31" s="49">
        <v>1911900</v>
      </c>
      <c r="N31" s="51">
        <f>SUM(B31:M31)</f>
        <v>17220330</v>
      </c>
      <c r="P31" s="13"/>
      <c r="Q31" s="13"/>
      <c r="R31" s="13"/>
    </row>
    <row r="32" spans="1:18" s="14" customFormat="1" ht="21.75" thickBot="1">
      <c r="A32" s="27" t="s">
        <v>1</v>
      </c>
      <c r="B32" s="52">
        <f>SUM(B5:B31)</f>
        <v>30383390</v>
      </c>
      <c r="C32" s="52">
        <f aca="true" t="shared" si="1" ref="C32:M32">SUM(C5:C31)</f>
        <v>15826900</v>
      </c>
      <c r="D32" s="52">
        <f t="shared" si="1"/>
        <v>17247630.72</v>
      </c>
      <c r="E32" s="52">
        <f t="shared" si="1"/>
        <v>45366150</v>
      </c>
      <c r="F32" s="52">
        <f t="shared" si="1"/>
        <v>313000</v>
      </c>
      <c r="G32" s="52">
        <f t="shared" si="1"/>
        <v>25860830</v>
      </c>
      <c r="H32" s="52">
        <f t="shared" si="1"/>
        <v>38789150</v>
      </c>
      <c r="I32" s="52">
        <f t="shared" si="1"/>
        <v>2179366</v>
      </c>
      <c r="J32" s="52">
        <f t="shared" si="1"/>
        <v>4376339</v>
      </c>
      <c r="K32" s="52">
        <f t="shared" si="1"/>
        <v>5171992</v>
      </c>
      <c r="L32" s="52">
        <f t="shared" si="1"/>
        <v>1844747</v>
      </c>
      <c r="M32" s="52">
        <f t="shared" si="1"/>
        <v>4617020</v>
      </c>
      <c r="N32" s="137">
        <f>SUM(N5:N31)</f>
        <v>191976514.72</v>
      </c>
      <c r="P32" s="12"/>
      <c r="Q32" s="12"/>
      <c r="R32" s="12"/>
    </row>
    <row r="33" spans="1:18" s="2" customFormat="1" ht="21.75" thickTop="1">
      <c r="A33" s="15"/>
      <c r="P33" s="14"/>
      <c r="Q33" s="14"/>
      <c r="R33" s="14"/>
    </row>
    <row r="34" spans="1:18" s="16" customFormat="1" ht="21">
      <c r="A34" s="18"/>
      <c r="P34" s="2"/>
      <c r="Q34" s="2"/>
      <c r="R34" s="2"/>
    </row>
    <row r="35" spans="2:14" s="16" customFormat="1" ht="18">
      <c r="B35" s="29"/>
      <c r="C35" s="29"/>
      <c r="D35" s="29"/>
      <c r="E35" s="28"/>
      <c r="F35" s="29"/>
      <c r="G35" s="28"/>
      <c r="H35" s="17"/>
      <c r="N35" s="19"/>
    </row>
    <row r="36" spans="1:18" ht="26.25">
      <c r="A36" s="12" t="s">
        <v>507</v>
      </c>
      <c r="B36" s="30"/>
      <c r="C36" s="30"/>
      <c r="D36" s="30"/>
      <c r="E36" s="31"/>
      <c r="F36" s="30"/>
      <c r="G36" s="31"/>
      <c r="N36" s="4"/>
      <c r="P36" s="16"/>
      <c r="Q36" s="16"/>
      <c r="R36" s="16"/>
    </row>
    <row r="37" spans="2:18" s="21" customFormat="1" ht="26.25">
      <c r="B37" s="32"/>
      <c r="C37" s="32"/>
      <c r="D37" s="32"/>
      <c r="E37" s="33"/>
      <c r="F37" s="32"/>
      <c r="G37" s="33"/>
      <c r="H37" s="22"/>
      <c r="J37" s="22"/>
      <c r="K37" s="22"/>
      <c r="M37" s="22"/>
      <c r="N37" s="4"/>
      <c r="P37" s="1"/>
      <c r="Q37" s="1"/>
      <c r="R37" s="1"/>
    </row>
    <row r="38" spans="2:14" s="21" customFormat="1" ht="26.25">
      <c r="B38" s="32"/>
      <c r="C38" s="32"/>
      <c r="D38" s="32"/>
      <c r="E38" s="33"/>
      <c r="F38" s="32"/>
      <c r="G38" s="33"/>
      <c r="H38" s="22"/>
      <c r="J38" s="22"/>
      <c r="K38" s="22"/>
      <c r="M38" s="22"/>
      <c r="N38" s="23"/>
    </row>
    <row r="39" spans="2:14" s="21" customFormat="1" ht="26.25">
      <c r="B39" s="32"/>
      <c r="C39" s="32"/>
      <c r="D39" s="32"/>
      <c r="E39" s="32"/>
      <c r="F39" s="32"/>
      <c r="G39" s="32"/>
      <c r="H39" s="22"/>
      <c r="J39" s="22"/>
      <c r="K39" s="22"/>
      <c r="M39" s="22"/>
      <c r="N39" s="24"/>
    </row>
    <row r="40" spans="2:14" s="21" customFormat="1" ht="26.25">
      <c r="B40" s="32"/>
      <c r="C40" s="32"/>
      <c r="D40" s="32"/>
      <c r="E40" s="32"/>
      <c r="F40" s="32"/>
      <c r="G40" s="32"/>
      <c r="H40" s="22"/>
      <c r="J40" s="22"/>
      <c r="K40" s="22"/>
      <c r="M40" s="22"/>
      <c r="N40" s="24"/>
    </row>
    <row r="41" spans="2:14" s="21" customFormat="1" ht="26.25">
      <c r="B41" s="32"/>
      <c r="C41" s="32"/>
      <c r="D41" s="32"/>
      <c r="E41" s="32"/>
      <c r="F41" s="32"/>
      <c r="G41" s="32"/>
      <c r="H41" s="22"/>
      <c r="J41" s="22"/>
      <c r="K41" s="22"/>
      <c r="M41" s="22"/>
      <c r="N41" s="24"/>
    </row>
    <row r="42" spans="2:14" s="21" customFormat="1" ht="26.25">
      <c r="B42" s="32"/>
      <c r="C42" s="32"/>
      <c r="D42" s="32"/>
      <c r="E42" s="32"/>
      <c r="F42" s="32"/>
      <c r="G42" s="32"/>
      <c r="H42" s="22"/>
      <c r="J42" s="22"/>
      <c r="K42" s="22"/>
      <c r="M42" s="22"/>
      <c r="N42" s="24"/>
    </row>
    <row r="43" spans="2:18" ht="26.25">
      <c r="B43" s="30"/>
      <c r="C43" s="30"/>
      <c r="D43" s="30"/>
      <c r="E43" s="31"/>
      <c r="F43" s="30"/>
      <c r="G43" s="31"/>
      <c r="P43" s="21"/>
      <c r="Q43" s="21"/>
      <c r="R43" s="21"/>
    </row>
    <row r="44" spans="2:7" ht="26.25">
      <c r="B44" s="30"/>
      <c r="C44" s="30"/>
      <c r="D44" s="30"/>
      <c r="E44" s="31"/>
      <c r="F44" s="30"/>
      <c r="G44" s="31"/>
    </row>
  </sheetData>
  <sheetProtection/>
  <mergeCells count="3">
    <mergeCell ref="A3:N3"/>
    <mergeCell ref="A1:N1"/>
    <mergeCell ref="A2:N2"/>
  </mergeCells>
  <printOptions/>
  <pageMargins left="0.18" right="0.15748031496063" top="0.576771654" bottom="0.196850393700787" header="0.511811023622047" footer="0.19685039370078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="90" zoomScaleNormal="90" zoomScalePageLayoutView="0" workbookViewId="0" topLeftCell="T4">
      <selection activeCell="AC7" sqref="AC7"/>
    </sheetView>
  </sheetViews>
  <sheetFormatPr defaultColWidth="9.140625" defaultRowHeight="12.75"/>
  <cols>
    <col min="1" max="1" width="40.00390625" style="166" customWidth="1"/>
    <col min="2" max="2" width="10.421875" style="143" customWidth="1"/>
    <col min="3" max="4" width="9.7109375" style="143" customWidth="1"/>
    <col min="5" max="7" width="10.8515625" style="143" customWidth="1"/>
    <col min="8" max="8" width="10.421875" style="143" customWidth="1"/>
    <col min="9" max="10" width="9.7109375" style="143" customWidth="1"/>
    <col min="11" max="13" width="10.8515625" style="143" customWidth="1"/>
    <col min="14" max="14" width="10.421875" style="143" customWidth="1"/>
    <col min="15" max="16" width="9.7109375" style="143" customWidth="1"/>
    <col min="17" max="19" width="10.8515625" style="143" customWidth="1"/>
    <col min="20" max="20" width="10.421875" style="143" customWidth="1"/>
    <col min="21" max="22" width="9.7109375" style="143" customWidth="1"/>
    <col min="23" max="25" width="10.8515625" style="143" customWidth="1"/>
    <col min="26" max="26" width="12.7109375" style="169" bestFit="1" customWidth="1"/>
    <col min="27" max="27" width="11.8515625" style="169" bestFit="1" customWidth="1"/>
    <col min="28" max="28" width="10.7109375" style="169" bestFit="1" customWidth="1"/>
    <col min="29" max="29" width="11.8515625" style="169" bestFit="1" customWidth="1"/>
    <col min="30" max="30" width="11.8515625" style="169" customWidth="1"/>
    <col min="31" max="31" width="12.7109375" style="170" bestFit="1" customWidth="1"/>
    <col min="32" max="33" width="3.28125" style="166" customWidth="1"/>
    <col min="34" max="16384" width="9.140625" style="166" customWidth="1"/>
  </cols>
  <sheetData>
    <row r="1" spans="1:31" s="11" customFormat="1" ht="21.7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</row>
    <row r="2" spans="1:31" s="139" customFormat="1" ht="21.75">
      <c r="A2" s="196" t="s">
        <v>115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</row>
    <row r="3" spans="1:31" s="11" customFormat="1" ht="21.75">
      <c r="A3" s="197" t="s">
        <v>491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</row>
    <row r="4" spans="1:31" s="13" customFormat="1" ht="18" customHeight="1">
      <c r="A4" s="212" t="s">
        <v>116</v>
      </c>
      <c r="B4" s="217" t="s">
        <v>117</v>
      </c>
      <c r="C4" s="218"/>
      <c r="D4" s="218"/>
      <c r="E4" s="218"/>
      <c r="F4" s="218"/>
      <c r="G4" s="219"/>
      <c r="H4" s="220" t="s">
        <v>118</v>
      </c>
      <c r="I4" s="221"/>
      <c r="J4" s="221"/>
      <c r="K4" s="221"/>
      <c r="L4" s="221"/>
      <c r="M4" s="222"/>
      <c r="N4" s="217" t="s">
        <v>119</v>
      </c>
      <c r="O4" s="218"/>
      <c r="P4" s="218"/>
      <c r="Q4" s="218"/>
      <c r="R4" s="218"/>
      <c r="S4" s="219"/>
      <c r="T4" s="220" t="s">
        <v>120</v>
      </c>
      <c r="U4" s="221"/>
      <c r="V4" s="221"/>
      <c r="W4" s="221"/>
      <c r="X4" s="221"/>
      <c r="Y4" s="222"/>
      <c r="Z4" s="223" t="s">
        <v>121</v>
      </c>
      <c r="AA4" s="224"/>
      <c r="AB4" s="224"/>
      <c r="AC4" s="224"/>
      <c r="AD4" s="224"/>
      <c r="AE4" s="225"/>
    </row>
    <row r="5" spans="1:31" s="13" customFormat="1" ht="18" customHeight="1">
      <c r="A5" s="213"/>
      <c r="B5" s="215" t="s">
        <v>122</v>
      </c>
      <c r="C5" s="226" t="s">
        <v>86</v>
      </c>
      <c r="D5" s="227"/>
      <c r="E5" s="227"/>
      <c r="F5" s="228"/>
      <c r="G5" s="229" t="s">
        <v>123</v>
      </c>
      <c r="H5" s="215" t="s">
        <v>122</v>
      </c>
      <c r="I5" s="226" t="s">
        <v>86</v>
      </c>
      <c r="J5" s="227"/>
      <c r="K5" s="227"/>
      <c r="L5" s="228"/>
      <c r="M5" s="229" t="s">
        <v>123</v>
      </c>
      <c r="N5" s="215" t="s">
        <v>122</v>
      </c>
      <c r="O5" s="226" t="s">
        <v>86</v>
      </c>
      <c r="P5" s="227"/>
      <c r="Q5" s="227"/>
      <c r="R5" s="228"/>
      <c r="S5" s="229" t="s">
        <v>123</v>
      </c>
      <c r="T5" s="215" t="s">
        <v>122</v>
      </c>
      <c r="U5" s="226" t="s">
        <v>86</v>
      </c>
      <c r="V5" s="227"/>
      <c r="W5" s="227"/>
      <c r="X5" s="228"/>
      <c r="Y5" s="229" t="s">
        <v>123</v>
      </c>
      <c r="Z5" s="238" t="s">
        <v>122</v>
      </c>
      <c r="AA5" s="235" t="s">
        <v>86</v>
      </c>
      <c r="AB5" s="236"/>
      <c r="AC5" s="237"/>
      <c r="AD5" s="231" t="s">
        <v>87</v>
      </c>
      <c r="AE5" s="233" t="s">
        <v>123</v>
      </c>
    </row>
    <row r="6" spans="1:31" s="143" customFormat="1" ht="57">
      <c r="A6" s="214"/>
      <c r="B6" s="216"/>
      <c r="C6" s="140" t="s">
        <v>94</v>
      </c>
      <c r="D6" s="140" t="s">
        <v>92</v>
      </c>
      <c r="E6" s="140" t="s">
        <v>124</v>
      </c>
      <c r="F6" s="141" t="s">
        <v>87</v>
      </c>
      <c r="G6" s="230"/>
      <c r="H6" s="216"/>
      <c r="I6" s="140" t="s">
        <v>94</v>
      </c>
      <c r="J6" s="140" t="s">
        <v>92</v>
      </c>
      <c r="K6" s="140" t="s">
        <v>124</v>
      </c>
      <c r="L6" s="141" t="s">
        <v>87</v>
      </c>
      <c r="M6" s="230"/>
      <c r="N6" s="216"/>
      <c r="O6" s="140" t="s">
        <v>94</v>
      </c>
      <c r="P6" s="140" t="s">
        <v>92</v>
      </c>
      <c r="Q6" s="140" t="s">
        <v>124</v>
      </c>
      <c r="R6" s="141" t="s">
        <v>87</v>
      </c>
      <c r="S6" s="230"/>
      <c r="T6" s="216"/>
      <c r="U6" s="140" t="s">
        <v>94</v>
      </c>
      <c r="V6" s="140" t="s">
        <v>92</v>
      </c>
      <c r="W6" s="140" t="s">
        <v>124</v>
      </c>
      <c r="X6" s="141" t="s">
        <v>87</v>
      </c>
      <c r="Y6" s="230"/>
      <c r="Z6" s="239"/>
      <c r="AA6" s="142" t="s">
        <v>94</v>
      </c>
      <c r="AB6" s="142" t="s">
        <v>92</v>
      </c>
      <c r="AC6" s="142" t="s">
        <v>124</v>
      </c>
      <c r="AD6" s="232"/>
      <c r="AE6" s="234"/>
    </row>
    <row r="7" spans="1:33" s="13" customFormat="1" ht="21">
      <c r="A7" s="6" t="s">
        <v>2</v>
      </c>
      <c r="B7" s="144">
        <v>229740</v>
      </c>
      <c r="C7" s="144">
        <v>15310.2</v>
      </c>
      <c r="D7" s="144">
        <v>9813</v>
      </c>
      <c r="E7" s="144">
        <v>6055.2</v>
      </c>
      <c r="F7" s="144">
        <f>SUM(C7:E7)</f>
        <v>31178.4</v>
      </c>
      <c r="G7" s="144">
        <f>SUM(B7-F7)</f>
        <v>198561.6</v>
      </c>
      <c r="H7" s="144">
        <v>0</v>
      </c>
      <c r="I7" s="144">
        <v>0</v>
      </c>
      <c r="J7" s="144">
        <v>0</v>
      </c>
      <c r="K7" s="144">
        <v>0</v>
      </c>
      <c r="L7" s="144">
        <f>SUM(I7:K7)</f>
        <v>0</v>
      </c>
      <c r="M7" s="144">
        <f>SUM(H7-L7)</f>
        <v>0</v>
      </c>
      <c r="N7" s="144">
        <v>792500</v>
      </c>
      <c r="O7" s="144">
        <v>21050</v>
      </c>
      <c r="P7" s="144">
        <v>16525</v>
      </c>
      <c r="Q7" s="144">
        <v>12225</v>
      </c>
      <c r="R7" s="144">
        <f>SUM(O7:Q7)</f>
        <v>49800</v>
      </c>
      <c r="S7" s="144">
        <f>SUM(N7-R7)</f>
        <v>742700</v>
      </c>
      <c r="T7" s="144">
        <v>199800</v>
      </c>
      <c r="U7" s="144">
        <v>5380</v>
      </c>
      <c r="V7" s="144">
        <v>4206</v>
      </c>
      <c r="W7" s="144">
        <v>3102</v>
      </c>
      <c r="X7" s="144">
        <f>SUM(U7:W7)</f>
        <v>12688</v>
      </c>
      <c r="Y7" s="144">
        <f>SUM(T7-X7)</f>
        <v>187112</v>
      </c>
      <c r="Z7" s="145">
        <f>SUM(B7+H7+N7+T7)</f>
        <v>1222040</v>
      </c>
      <c r="AA7" s="145">
        <f>SUM(C7+I7+O7+U7)</f>
        <v>41740.2</v>
      </c>
      <c r="AB7" s="145">
        <f>SUM(D7+J7+P7+V7)</f>
        <v>30544</v>
      </c>
      <c r="AC7" s="145">
        <f>SUM(E7+K7+Q7+W7)</f>
        <v>21382.2</v>
      </c>
      <c r="AD7" s="145">
        <f>SUM(AA7:AC7)</f>
        <v>93666.4</v>
      </c>
      <c r="AE7" s="145">
        <f>SUM(Z7-AD7)</f>
        <v>1128373.6</v>
      </c>
      <c r="AF7" s="146"/>
      <c r="AG7" s="146"/>
    </row>
    <row r="8" spans="1:33" s="13" customFormat="1" ht="21">
      <c r="A8" s="6" t="s">
        <v>3</v>
      </c>
      <c r="B8" s="144">
        <v>0</v>
      </c>
      <c r="C8" s="144">
        <v>0</v>
      </c>
      <c r="D8" s="144">
        <v>0</v>
      </c>
      <c r="E8" s="144">
        <v>0</v>
      </c>
      <c r="F8" s="144">
        <f aca="true" t="shared" si="0" ref="F8:F31">SUM(C8:E8)</f>
        <v>0</v>
      </c>
      <c r="G8" s="144">
        <f aca="true" t="shared" si="1" ref="G8:G31">SUM(B8-F8)</f>
        <v>0</v>
      </c>
      <c r="H8" s="144">
        <v>0</v>
      </c>
      <c r="I8" s="144">
        <v>0</v>
      </c>
      <c r="J8" s="144">
        <v>0</v>
      </c>
      <c r="K8" s="144">
        <v>0</v>
      </c>
      <c r="L8" s="144">
        <f aca="true" t="shared" si="2" ref="L8:L31">SUM(I8:K8)</f>
        <v>0</v>
      </c>
      <c r="M8" s="144">
        <f aca="true" t="shared" si="3" ref="M8:M31">SUM(H8-L8)</f>
        <v>0</v>
      </c>
      <c r="N8" s="144">
        <v>285000</v>
      </c>
      <c r="O8" s="144">
        <v>7125</v>
      </c>
      <c r="P8" s="144">
        <v>5700</v>
      </c>
      <c r="Q8" s="144">
        <v>4275</v>
      </c>
      <c r="R8" s="144">
        <f aca="true" t="shared" si="4" ref="R8:R31">SUM(O8:Q8)</f>
        <v>17100</v>
      </c>
      <c r="S8" s="144">
        <f aca="true" t="shared" si="5" ref="S8:S31">SUM(N8-R8)</f>
        <v>267900</v>
      </c>
      <c r="T8" s="144">
        <v>1359250</v>
      </c>
      <c r="U8" s="144">
        <v>33981.24</v>
      </c>
      <c r="V8" s="144">
        <v>27185</v>
      </c>
      <c r="W8" s="144">
        <v>20388.76</v>
      </c>
      <c r="X8" s="144">
        <f aca="true" t="shared" si="6" ref="X8:X31">SUM(U8:W8)</f>
        <v>81555</v>
      </c>
      <c r="Y8" s="144">
        <f aca="true" t="shared" si="7" ref="Y8:Y31">SUM(T8-X8)</f>
        <v>1277695</v>
      </c>
      <c r="Z8" s="145">
        <f aca="true" t="shared" si="8" ref="Z8:Z33">SUM(B8+H8+N8+T8)</f>
        <v>1644250</v>
      </c>
      <c r="AA8" s="145">
        <f aca="true" t="shared" si="9" ref="AA8:AA33">SUM(C8+I8+O8+U8)</f>
        <v>41106.24</v>
      </c>
      <c r="AB8" s="145">
        <f aca="true" t="shared" si="10" ref="AB8:AB33">SUM(D8+J8+P8+V8)</f>
        <v>32885</v>
      </c>
      <c r="AC8" s="145">
        <f aca="true" t="shared" si="11" ref="AC8:AC33">SUM(E8+K8+Q8+W8)</f>
        <v>24663.76</v>
      </c>
      <c r="AD8" s="145">
        <f aca="true" t="shared" si="12" ref="AD8:AD31">SUM(AA8:AC8)</f>
        <v>98654.99999999999</v>
      </c>
      <c r="AE8" s="145">
        <f aca="true" t="shared" si="13" ref="AE8:AE31">SUM(Z8-AD8)</f>
        <v>1545595</v>
      </c>
      <c r="AF8" s="146"/>
      <c r="AG8" s="146"/>
    </row>
    <row r="9" spans="1:33" s="13" customFormat="1" ht="21">
      <c r="A9" s="6" t="s">
        <v>4</v>
      </c>
      <c r="B9" s="144">
        <v>0</v>
      </c>
      <c r="C9" s="144">
        <v>0</v>
      </c>
      <c r="D9" s="144">
        <v>0</v>
      </c>
      <c r="E9" s="144">
        <v>0</v>
      </c>
      <c r="F9" s="144">
        <f t="shared" si="0"/>
        <v>0</v>
      </c>
      <c r="G9" s="144">
        <f t="shared" si="1"/>
        <v>0</v>
      </c>
      <c r="H9" s="144">
        <v>0</v>
      </c>
      <c r="I9" s="144">
        <v>0</v>
      </c>
      <c r="J9" s="144">
        <v>0</v>
      </c>
      <c r="K9" s="144">
        <v>0</v>
      </c>
      <c r="L9" s="144">
        <f t="shared" si="2"/>
        <v>0</v>
      </c>
      <c r="M9" s="144">
        <f t="shared" si="3"/>
        <v>0</v>
      </c>
      <c r="N9" s="144">
        <v>172500</v>
      </c>
      <c r="O9" s="144">
        <v>13800</v>
      </c>
      <c r="P9" s="144">
        <v>8625</v>
      </c>
      <c r="Q9" s="144">
        <v>5175</v>
      </c>
      <c r="R9" s="144">
        <f t="shared" si="4"/>
        <v>27600</v>
      </c>
      <c r="S9" s="144">
        <f t="shared" si="5"/>
        <v>144900</v>
      </c>
      <c r="T9" s="144">
        <v>279600</v>
      </c>
      <c r="U9" s="144">
        <v>6990</v>
      </c>
      <c r="V9" s="144">
        <v>5592</v>
      </c>
      <c r="W9" s="144">
        <v>4194</v>
      </c>
      <c r="X9" s="144">
        <f t="shared" si="6"/>
        <v>16776</v>
      </c>
      <c r="Y9" s="144">
        <f t="shared" si="7"/>
        <v>262824</v>
      </c>
      <c r="Z9" s="145">
        <f t="shared" si="8"/>
        <v>452100</v>
      </c>
      <c r="AA9" s="145">
        <f t="shared" si="9"/>
        <v>20790</v>
      </c>
      <c r="AB9" s="145">
        <f t="shared" si="10"/>
        <v>14217</v>
      </c>
      <c r="AC9" s="145">
        <f t="shared" si="11"/>
        <v>9369</v>
      </c>
      <c r="AD9" s="145">
        <f t="shared" si="12"/>
        <v>44376</v>
      </c>
      <c r="AE9" s="145">
        <f t="shared" si="13"/>
        <v>407724</v>
      </c>
      <c r="AF9" s="146"/>
      <c r="AG9" s="146"/>
    </row>
    <row r="10" spans="1:33" s="13" customFormat="1" ht="21">
      <c r="A10" s="6" t="s">
        <v>5</v>
      </c>
      <c r="B10" s="144">
        <v>135000</v>
      </c>
      <c r="C10" s="144">
        <v>10800</v>
      </c>
      <c r="D10" s="144">
        <v>6750</v>
      </c>
      <c r="E10" s="144">
        <v>4050</v>
      </c>
      <c r="F10" s="144">
        <f t="shared" si="0"/>
        <v>21600</v>
      </c>
      <c r="G10" s="144">
        <f t="shared" si="1"/>
        <v>113400</v>
      </c>
      <c r="H10" s="144">
        <v>40000</v>
      </c>
      <c r="I10" s="144">
        <v>3200</v>
      </c>
      <c r="J10" s="144">
        <v>2000</v>
      </c>
      <c r="K10" s="144">
        <v>1200</v>
      </c>
      <c r="L10" s="144">
        <f t="shared" si="2"/>
        <v>6400</v>
      </c>
      <c r="M10" s="144">
        <f t="shared" si="3"/>
        <v>33600</v>
      </c>
      <c r="N10" s="144">
        <v>596430.72</v>
      </c>
      <c r="O10" s="144">
        <v>14910.77</v>
      </c>
      <c r="P10" s="144">
        <v>11928.62</v>
      </c>
      <c r="Q10" s="144">
        <v>8946.46</v>
      </c>
      <c r="R10" s="144">
        <f t="shared" si="4"/>
        <v>35785.85</v>
      </c>
      <c r="S10" s="144">
        <f t="shared" si="5"/>
        <v>560644.87</v>
      </c>
      <c r="T10" s="144">
        <v>61500</v>
      </c>
      <c r="U10" s="144">
        <v>1537.5</v>
      </c>
      <c r="V10" s="144">
        <v>1230</v>
      </c>
      <c r="W10" s="144">
        <v>922.5</v>
      </c>
      <c r="X10" s="144">
        <f t="shared" si="6"/>
        <v>3690</v>
      </c>
      <c r="Y10" s="144">
        <f t="shared" si="7"/>
        <v>57810</v>
      </c>
      <c r="Z10" s="145">
        <f t="shared" si="8"/>
        <v>832930.72</v>
      </c>
      <c r="AA10" s="145">
        <f t="shared" si="9"/>
        <v>30448.27</v>
      </c>
      <c r="AB10" s="145">
        <f t="shared" si="10"/>
        <v>21908.620000000003</v>
      </c>
      <c r="AC10" s="145">
        <f t="shared" si="11"/>
        <v>15118.96</v>
      </c>
      <c r="AD10" s="145">
        <f t="shared" si="12"/>
        <v>67475.85</v>
      </c>
      <c r="AE10" s="145">
        <f t="shared" si="13"/>
        <v>765454.87</v>
      </c>
      <c r="AF10" s="146"/>
      <c r="AG10" s="146"/>
    </row>
    <row r="11" spans="1:33" s="13" customFormat="1" ht="21">
      <c r="A11" s="6" t="s">
        <v>6</v>
      </c>
      <c r="B11" s="144">
        <v>0</v>
      </c>
      <c r="C11" s="144">
        <v>0</v>
      </c>
      <c r="D11" s="144">
        <v>0</v>
      </c>
      <c r="E11" s="144">
        <v>0</v>
      </c>
      <c r="F11" s="144">
        <f t="shared" si="0"/>
        <v>0</v>
      </c>
      <c r="G11" s="144">
        <f t="shared" si="1"/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f t="shared" si="2"/>
        <v>0</v>
      </c>
      <c r="M11" s="144">
        <f t="shared" si="3"/>
        <v>0</v>
      </c>
      <c r="N11" s="144">
        <v>200000</v>
      </c>
      <c r="O11" s="144">
        <v>16000</v>
      </c>
      <c r="P11" s="144">
        <v>10000</v>
      </c>
      <c r="Q11" s="144">
        <v>6000</v>
      </c>
      <c r="R11" s="144">
        <f t="shared" si="4"/>
        <v>32000</v>
      </c>
      <c r="S11" s="144">
        <f t="shared" si="5"/>
        <v>168000</v>
      </c>
      <c r="T11" s="144">
        <v>250000</v>
      </c>
      <c r="U11" s="144">
        <v>20000</v>
      </c>
      <c r="V11" s="144">
        <v>12500</v>
      </c>
      <c r="W11" s="144">
        <v>7500</v>
      </c>
      <c r="X11" s="144">
        <f t="shared" si="6"/>
        <v>40000</v>
      </c>
      <c r="Y11" s="144">
        <f t="shared" si="7"/>
        <v>210000</v>
      </c>
      <c r="Z11" s="145">
        <f t="shared" si="8"/>
        <v>450000</v>
      </c>
      <c r="AA11" s="145">
        <f t="shared" si="9"/>
        <v>36000</v>
      </c>
      <c r="AB11" s="145">
        <f t="shared" si="10"/>
        <v>22500</v>
      </c>
      <c r="AC11" s="145">
        <f t="shared" si="11"/>
        <v>13500</v>
      </c>
      <c r="AD11" s="145">
        <f t="shared" si="12"/>
        <v>72000</v>
      </c>
      <c r="AE11" s="145">
        <f t="shared" si="13"/>
        <v>378000</v>
      </c>
      <c r="AF11" s="146"/>
      <c r="AG11" s="146"/>
    </row>
    <row r="12" spans="1:33" s="13" customFormat="1" ht="21">
      <c r="A12" s="42" t="s">
        <v>8</v>
      </c>
      <c r="B12" s="144">
        <v>0</v>
      </c>
      <c r="C12" s="144">
        <v>0</v>
      </c>
      <c r="D12" s="144">
        <v>0</v>
      </c>
      <c r="E12" s="144">
        <v>0</v>
      </c>
      <c r="F12" s="144">
        <f t="shared" si="0"/>
        <v>0</v>
      </c>
      <c r="G12" s="144">
        <f t="shared" si="1"/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f t="shared" si="2"/>
        <v>0</v>
      </c>
      <c r="M12" s="144">
        <f t="shared" si="3"/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f t="shared" si="4"/>
        <v>0</v>
      </c>
      <c r="S12" s="144">
        <f t="shared" si="5"/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f t="shared" si="6"/>
        <v>0</v>
      </c>
      <c r="Y12" s="144">
        <f t="shared" si="7"/>
        <v>0</v>
      </c>
      <c r="Z12" s="145">
        <f t="shared" si="8"/>
        <v>0</v>
      </c>
      <c r="AA12" s="145">
        <f t="shared" si="9"/>
        <v>0</v>
      </c>
      <c r="AB12" s="145">
        <f t="shared" si="10"/>
        <v>0</v>
      </c>
      <c r="AC12" s="145">
        <f t="shared" si="11"/>
        <v>0</v>
      </c>
      <c r="AD12" s="145">
        <f t="shared" si="12"/>
        <v>0</v>
      </c>
      <c r="AE12" s="145">
        <f t="shared" si="13"/>
        <v>0</v>
      </c>
      <c r="AF12" s="146"/>
      <c r="AG12" s="146"/>
    </row>
    <row r="13" spans="1:33" s="13" customFormat="1" ht="21">
      <c r="A13" s="42" t="s">
        <v>9</v>
      </c>
      <c r="B13" s="144">
        <v>0</v>
      </c>
      <c r="C13" s="144">
        <v>0</v>
      </c>
      <c r="D13" s="144">
        <v>0</v>
      </c>
      <c r="E13" s="144">
        <v>0</v>
      </c>
      <c r="F13" s="144">
        <f t="shared" si="0"/>
        <v>0</v>
      </c>
      <c r="G13" s="144">
        <f t="shared" si="1"/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f t="shared" si="2"/>
        <v>0</v>
      </c>
      <c r="M13" s="144">
        <f t="shared" si="3"/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f t="shared" si="4"/>
        <v>0</v>
      </c>
      <c r="S13" s="144">
        <f t="shared" si="5"/>
        <v>0</v>
      </c>
      <c r="T13" s="144">
        <v>182500</v>
      </c>
      <c r="U13" s="144">
        <v>4562.5</v>
      </c>
      <c r="V13" s="144">
        <v>3650</v>
      </c>
      <c r="W13" s="144">
        <v>2737.5</v>
      </c>
      <c r="X13" s="144">
        <f t="shared" si="6"/>
        <v>10950</v>
      </c>
      <c r="Y13" s="144">
        <f t="shared" si="7"/>
        <v>171550</v>
      </c>
      <c r="Z13" s="145">
        <f t="shared" si="8"/>
        <v>182500</v>
      </c>
      <c r="AA13" s="145">
        <f t="shared" si="9"/>
        <v>4562.5</v>
      </c>
      <c r="AB13" s="145">
        <f t="shared" si="10"/>
        <v>3650</v>
      </c>
      <c r="AC13" s="145">
        <f t="shared" si="11"/>
        <v>2737.5</v>
      </c>
      <c r="AD13" s="145">
        <f t="shared" si="12"/>
        <v>10950</v>
      </c>
      <c r="AE13" s="145">
        <f t="shared" si="13"/>
        <v>171550</v>
      </c>
      <c r="AF13" s="146"/>
      <c r="AG13" s="146"/>
    </row>
    <row r="14" spans="1:33" s="13" customFormat="1" ht="21">
      <c r="A14" s="42" t="s">
        <v>10</v>
      </c>
      <c r="B14" s="144">
        <v>0</v>
      </c>
      <c r="C14" s="144">
        <v>0</v>
      </c>
      <c r="D14" s="144">
        <v>0</v>
      </c>
      <c r="E14" s="144">
        <v>0</v>
      </c>
      <c r="F14" s="144">
        <f t="shared" si="0"/>
        <v>0</v>
      </c>
      <c r="G14" s="144">
        <f t="shared" si="1"/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f t="shared" si="2"/>
        <v>0</v>
      </c>
      <c r="M14" s="144">
        <f t="shared" si="3"/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f t="shared" si="4"/>
        <v>0</v>
      </c>
      <c r="S14" s="144">
        <f t="shared" si="5"/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f t="shared" si="6"/>
        <v>0</v>
      </c>
      <c r="Y14" s="144">
        <f t="shared" si="7"/>
        <v>0</v>
      </c>
      <c r="Z14" s="145">
        <f t="shared" si="8"/>
        <v>0</v>
      </c>
      <c r="AA14" s="145">
        <f t="shared" si="9"/>
        <v>0</v>
      </c>
      <c r="AB14" s="145">
        <f t="shared" si="10"/>
        <v>0</v>
      </c>
      <c r="AC14" s="145">
        <f t="shared" si="11"/>
        <v>0</v>
      </c>
      <c r="AD14" s="145">
        <f t="shared" si="12"/>
        <v>0</v>
      </c>
      <c r="AE14" s="145">
        <f t="shared" si="13"/>
        <v>0</v>
      </c>
      <c r="AF14" s="146"/>
      <c r="AG14" s="146"/>
    </row>
    <row r="15" spans="1:33" s="13" customFormat="1" ht="21">
      <c r="A15" s="147" t="s">
        <v>11</v>
      </c>
      <c r="B15" s="144">
        <v>0</v>
      </c>
      <c r="C15" s="144">
        <v>0</v>
      </c>
      <c r="D15" s="144">
        <v>0</v>
      </c>
      <c r="E15" s="144">
        <v>0</v>
      </c>
      <c r="F15" s="144">
        <f t="shared" si="0"/>
        <v>0</v>
      </c>
      <c r="G15" s="144">
        <f t="shared" si="1"/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f t="shared" si="2"/>
        <v>0</v>
      </c>
      <c r="M15" s="144">
        <f t="shared" si="3"/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f t="shared" si="4"/>
        <v>0</v>
      </c>
      <c r="S15" s="144">
        <f t="shared" si="5"/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f t="shared" si="6"/>
        <v>0</v>
      </c>
      <c r="Y15" s="144">
        <f t="shared" si="7"/>
        <v>0</v>
      </c>
      <c r="Z15" s="145">
        <f t="shared" si="8"/>
        <v>0</v>
      </c>
      <c r="AA15" s="145">
        <f t="shared" si="9"/>
        <v>0</v>
      </c>
      <c r="AB15" s="145">
        <f t="shared" si="10"/>
        <v>0</v>
      </c>
      <c r="AC15" s="145">
        <f t="shared" si="11"/>
        <v>0</v>
      </c>
      <c r="AD15" s="145">
        <f t="shared" si="12"/>
        <v>0</v>
      </c>
      <c r="AE15" s="145">
        <f t="shared" si="13"/>
        <v>0</v>
      </c>
      <c r="AF15" s="146"/>
      <c r="AG15" s="146"/>
    </row>
    <row r="16" spans="1:33" s="13" customFormat="1" ht="21">
      <c r="A16" s="147" t="s">
        <v>14</v>
      </c>
      <c r="B16" s="144">
        <v>0</v>
      </c>
      <c r="C16" s="144">
        <v>0</v>
      </c>
      <c r="D16" s="144">
        <v>0</v>
      </c>
      <c r="E16" s="144">
        <v>0</v>
      </c>
      <c r="F16" s="144">
        <f t="shared" si="0"/>
        <v>0</v>
      </c>
      <c r="G16" s="144">
        <f t="shared" si="1"/>
        <v>0</v>
      </c>
      <c r="H16" s="144">
        <v>88050</v>
      </c>
      <c r="I16" s="144">
        <v>2201.25</v>
      </c>
      <c r="J16" s="144">
        <v>1761</v>
      </c>
      <c r="K16" s="144">
        <v>1320.75</v>
      </c>
      <c r="L16" s="144">
        <f t="shared" si="2"/>
        <v>5283</v>
      </c>
      <c r="M16" s="144">
        <f t="shared" si="3"/>
        <v>82767</v>
      </c>
      <c r="N16" s="144">
        <v>117100</v>
      </c>
      <c r="O16" s="144">
        <v>2927.5</v>
      </c>
      <c r="P16" s="144">
        <v>2342</v>
      </c>
      <c r="Q16" s="144">
        <v>1756.5</v>
      </c>
      <c r="R16" s="144">
        <f t="shared" si="4"/>
        <v>7026</v>
      </c>
      <c r="S16" s="144">
        <f t="shared" si="5"/>
        <v>110074</v>
      </c>
      <c r="T16" s="144">
        <v>287600</v>
      </c>
      <c r="U16" s="144">
        <v>7190</v>
      </c>
      <c r="V16" s="144">
        <v>5752</v>
      </c>
      <c r="W16" s="144">
        <v>4314</v>
      </c>
      <c r="X16" s="144">
        <f t="shared" si="6"/>
        <v>17256</v>
      </c>
      <c r="Y16" s="144">
        <f t="shared" si="7"/>
        <v>270344</v>
      </c>
      <c r="Z16" s="145">
        <f t="shared" si="8"/>
        <v>492750</v>
      </c>
      <c r="AA16" s="145">
        <f t="shared" si="9"/>
        <v>12318.75</v>
      </c>
      <c r="AB16" s="145">
        <f t="shared" si="10"/>
        <v>9855</v>
      </c>
      <c r="AC16" s="145">
        <f t="shared" si="11"/>
        <v>7391.25</v>
      </c>
      <c r="AD16" s="145">
        <f t="shared" si="12"/>
        <v>29565</v>
      </c>
      <c r="AE16" s="145">
        <f t="shared" si="13"/>
        <v>463185</v>
      </c>
      <c r="AF16" s="146"/>
      <c r="AG16" s="146"/>
    </row>
    <row r="17" spans="1:33" s="13" customFormat="1" ht="21">
      <c r="A17" s="6" t="s">
        <v>15</v>
      </c>
      <c r="B17" s="144">
        <v>0</v>
      </c>
      <c r="C17" s="144">
        <v>0</v>
      </c>
      <c r="D17" s="144">
        <v>0</v>
      </c>
      <c r="E17" s="144">
        <v>0</v>
      </c>
      <c r="F17" s="144">
        <f t="shared" si="0"/>
        <v>0</v>
      </c>
      <c r="G17" s="144">
        <f t="shared" si="1"/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f t="shared" si="2"/>
        <v>0</v>
      </c>
      <c r="M17" s="144">
        <f t="shared" si="3"/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f t="shared" si="4"/>
        <v>0</v>
      </c>
      <c r="S17" s="144">
        <f t="shared" si="5"/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f t="shared" si="6"/>
        <v>0</v>
      </c>
      <c r="Y17" s="144">
        <f t="shared" si="7"/>
        <v>0</v>
      </c>
      <c r="Z17" s="145">
        <f t="shared" si="8"/>
        <v>0</v>
      </c>
      <c r="AA17" s="145">
        <f t="shared" si="9"/>
        <v>0</v>
      </c>
      <c r="AB17" s="145">
        <f t="shared" si="10"/>
        <v>0</v>
      </c>
      <c r="AC17" s="145">
        <f t="shared" si="11"/>
        <v>0</v>
      </c>
      <c r="AD17" s="145">
        <f t="shared" si="12"/>
        <v>0</v>
      </c>
      <c r="AE17" s="145">
        <f t="shared" si="13"/>
        <v>0</v>
      </c>
      <c r="AF17" s="146"/>
      <c r="AG17" s="146"/>
    </row>
    <row r="18" spans="1:33" s="13" customFormat="1" ht="21">
      <c r="A18" s="6" t="s">
        <v>16</v>
      </c>
      <c r="B18" s="144">
        <v>59000</v>
      </c>
      <c r="C18" s="144">
        <v>1530</v>
      </c>
      <c r="D18" s="144">
        <v>1210</v>
      </c>
      <c r="E18" s="144">
        <v>900</v>
      </c>
      <c r="F18" s="144">
        <f t="shared" si="0"/>
        <v>3640</v>
      </c>
      <c r="G18" s="144">
        <f t="shared" si="1"/>
        <v>55360</v>
      </c>
      <c r="H18" s="144">
        <v>23800</v>
      </c>
      <c r="I18" s="144">
        <v>595</v>
      </c>
      <c r="J18" s="144">
        <v>476</v>
      </c>
      <c r="K18" s="144">
        <v>357</v>
      </c>
      <c r="L18" s="144">
        <f t="shared" si="2"/>
        <v>1428</v>
      </c>
      <c r="M18" s="144">
        <f t="shared" si="3"/>
        <v>22372</v>
      </c>
      <c r="N18" s="144">
        <v>9100</v>
      </c>
      <c r="O18" s="144">
        <v>728</v>
      </c>
      <c r="P18" s="144">
        <v>455</v>
      </c>
      <c r="Q18" s="144">
        <v>273</v>
      </c>
      <c r="R18" s="144">
        <f t="shared" si="4"/>
        <v>1456</v>
      </c>
      <c r="S18" s="144">
        <f t="shared" si="5"/>
        <v>7644</v>
      </c>
      <c r="T18" s="144">
        <v>7500</v>
      </c>
      <c r="U18" s="144">
        <v>600</v>
      </c>
      <c r="V18" s="144">
        <v>375</v>
      </c>
      <c r="W18" s="144">
        <v>225</v>
      </c>
      <c r="X18" s="144">
        <f t="shared" si="6"/>
        <v>1200</v>
      </c>
      <c r="Y18" s="144">
        <f t="shared" si="7"/>
        <v>6300</v>
      </c>
      <c r="Z18" s="145">
        <f t="shared" si="8"/>
        <v>99400</v>
      </c>
      <c r="AA18" s="145">
        <f t="shared" si="9"/>
        <v>3453</v>
      </c>
      <c r="AB18" s="145">
        <f t="shared" si="10"/>
        <v>2516</v>
      </c>
      <c r="AC18" s="145">
        <f t="shared" si="11"/>
        <v>1755</v>
      </c>
      <c r="AD18" s="145">
        <f t="shared" si="12"/>
        <v>7724</v>
      </c>
      <c r="AE18" s="145">
        <f t="shared" si="13"/>
        <v>91676</v>
      </c>
      <c r="AF18" s="146"/>
      <c r="AG18" s="146"/>
    </row>
    <row r="19" spans="1:33" s="13" customFormat="1" ht="21">
      <c r="A19" s="6" t="s">
        <v>17</v>
      </c>
      <c r="B19" s="144">
        <v>0</v>
      </c>
      <c r="C19" s="144">
        <v>0</v>
      </c>
      <c r="D19" s="144">
        <v>0</v>
      </c>
      <c r="E19" s="144">
        <v>0</v>
      </c>
      <c r="F19" s="144">
        <f t="shared" si="0"/>
        <v>0</v>
      </c>
      <c r="G19" s="144">
        <f t="shared" si="1"/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f t="shared" si="2"/>
        <v>0</v>
      </c>
      <c r="M19" s="144">
        <f t="shared" si="3"/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f t="shared" si="4"/>
        <v>0</v>
      </c>
      <c r="S19" s="144">
        <f t="shared" si="5"/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f t="shared" si="6"/>
        <v>0</v>
      </c>
      <c r="Y19" s="144">
        <f t="shared" si="7"/>
        <v>0</v>
      </c>
      <c r="Z19" s="145">
        <f t="shared" si="8"/>
        <v>0</v>
      </c>
      <c r="AA19" s="145">
        <f t="shared" si="9"/>
        <v>0</v>
      </c>
      <c r="AB19" s="145">
        <f t="shared" si="10"/>
        <v>0</v>
      </c>
      <c r="AC19" s="145">
        <f t="shared" si="11"/>
        <v>0</v>
      </c>
      <c r="AD19" s="145">
        <f t="shared" si="12"/>
        <v>0</v>
      </c>
      <c r="AE19" s="145">
        <f t="shared" si="13"/>
        <v>0</v>
      </c>
      <c r="AF19" s="146"/>
      <c r="AG19" s="146"/>
    </row>
    <row r="20" spans="1:33" s="13" customFormat="1" ht="21">
      <c r="A20" s="147" t="s">
        <v>18</v>
      </c>
      <c r="B20" s="144">
        <v>0</v>
      </c>
      <c r="C20" s="144">
        <v>0</v>
      </c>
      <c r="D20" s="144">
        <v>0</v>
      </c>
      <c r="E20" s="144">
        <v>0</v>
      </c>
      <c r="F20" s="144">
        <f t="shared" si="0"/>
        <v>0</v>
      </c>
      <c r="G20" s="144">
        <f t="shared" si="1"/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f t="shared" si="2"/>
        <v>0</v>
      </c>
      <c r="M20" s="144">
        <f t="shared" si="3"/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f t="shared" si="4"/>
        <v>0</v>
      </c>
      <c r="S20" s="144">
        <f t="shared" si="5"/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f t="shared" si="6"/>
        <v>0</v>
      </c>
      <c r="Y20" s="144">
        <f t="shared" si="7"/>
        <v>0</v>
      </c>
      <c r="Z20" s="145">
        <f t="shared" si="8"/>
        <v>0</v>
      </c>
      <c r="AA20" s="145">
        <f t="shared" si="9"/>
        <v>0</v>
      </c>
      <c r="AB20" s="145">
        <f t="shared" si="10"/>
        <v>0</v>
      </c>
      <c r="AC20" s="145">
        <f t="shared" si="11"/>
        <v>0</v>
      </c>
      <c r="AD20" s="145">
        <f t="shared" si="12"/>
        <v>0</v>
      </c>
      <c r="AE20" s="145">
        <f t="shared" si="13"/>
        <v>0</v>
      </c>
      <c r="AF20" s="146"/>
      <c r="AG20" s="146"/>
    </row>
    <row r="21" spans="1:33" s="13" customFormat="1" ht="21">
      <c r="A21" s="148" t="s">
        <v>19</v>
      </c>
      <c r="B21" s="144">
        <v>0</v>
      </c>
      <c r="C21" s="144">
        <v>0</v>
      </c>
      <c r="D21" s="144">
        <v>0</v>
      </c>
      <c r="E21" s="144">
        <v>0</v>
      </c>
      <c r="F21" s="144">
        <f t="shared" si="0"/>
        <v>0</v>
      </c>
      <c r="G21" s="144">
        <f t="shared" si="1"/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f t="shared" si="2"/>
        <v>0</v>
      </c>
      <c r="M21" s="144">
        <f t="shared" si="3"/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f t="shared" si="4"/>
        <v>0</v>
      </c>
      <c r="S21" s="144">
        <f t="shared" si="5"/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f t="shared" si="6"/>
        <v>0</v>
      </c>
      <c r="Y21" s="144">
        <f t="shared" si="7"/>
        <v>0</v>
      </c>
      <c r="Z21" s="145">
        <f t="shared" si="8"/>
        <v>0</v>
      </c>
      <c r="AA21" s="145">
        <f t="shared" si="9"/>
        <v>0</v>
      </c>
      <c r="AB21" s="145">
        <f t="shared" si="10"/>
        <v>0</v>
      </c>
      <c r="AC21" s="145">
        <f t="shared" si="11"/>
        <v>0</v>
      </c>
      <c r="AD21" s="145">
        <f t="shared" si="12"/>
        <v>0</v>
      </c>
      <c r="AE21" s="145">
        <f t="shared" si="13"/>
        <v>0</v>
      </c>
      <c r="AF21" s="146"/>
      <c r="AG21" s="146"/>
    </row>
    <row r="22" spans="1:33" s="13" customFormat="1" ht="21">
      <c r="A22" s="43" t="s">
        <v>20</v>
      </c>
      <c r="B22" s="144">
        <v>0</v>
      </c>
      <c r="C22" s="144">
        <v>0</v>
      </c>
      <c r="D22" s="144">
        <v>0</v>
      </c>
      <c r="E22" s="144">
        <v>0</v>
      </c>
      <c r="F22" s="144">
        <f t="shared" si="0"/>
        <v>0</v>
      </c>
      <c r="G22" s="144">
        <f t="shared" si="1"/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f t="shared" si="2"/>
        <v>0</v>
      </c>
      <c r="M22" s="144">
        <f t="shared" si="3"/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f t="shared" si="4"/>
        <v>0</v>
      </c>
      <c r="S22" s="144">
        <f t="shared" si="5"/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f t="shared" si="6"/>
        <v>0</v>
      </c>
      <c r="Y22" s="144">
        <f t="shared" si="7"/>
        <v>0</v>
      </c>
      <c r="Z22" s="145">
        <f t="shared" si="8"/>
        <v>0</v>
      </c>
      <c r="AA22" s="145">
        <f t="shared" si="9"/>
        <v>0</v>
      </c>
      <c r="AB22" s="145">
        <f t="shared" si="10"/>
        <v>0</v>
      </c>
      <c r="AC22" s="145">
        <f t="shared" si="11"/>
        <v>0</v>
      </c>
      <c r="AD22" s="145">
        <f t="shared" si="12"/>
        <v>0</v>
      </c>
      <c r="AE22" s="145">
        <f t="shared" si="13"/>
        <v>0</v>
      </c>
      <c r="AF22" s="146"/>
      <c r="AG22" s="146"/>
    </row>
    <row r="23" spans="1:33" s="13" customFormat="1" ht="21">
      <c r="A23" s="6" t="s">
        <v>21</v>
      </c>
      <c r="B23" s="144">
        <v>0</v>
      </c>
      <c r="C23" s="144">
        <v>0</v>
      </c>
      <c r="D23" s="144">
        <v>0</v>
      </c>
      <c r="E23" s="144">
        <v>0</v>
      </c>
      <c r="F23" s="144">
        <f t="shared" si="0"/>
        <v>0</v>
      </c>
      <c r="G23" s="144">
        <f t="shared" si="1"/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f t="shared" si="2"/>
        <v>0</v>
      </c>
      <c r="M23" s="144">
        <f t="shared" si="3"/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f t="shared" si="4"/>
        <v>0</v>
      </c>
      <c r="S23" s="144">
        <f t="shared" si="5"/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f t="shared" si="6"/>
        <v>0</v>
      </c>
      <c r="Y23" s="144">
        <f t="shared" si="7"/>
        <v>0</v>
      </c>
      <c r="Z23" s="145">
        <f t="shared" si="8"/>
        <v>0</v>
      </c>
      <c r="AA23" s="145">
        <f t="shared" si="9"/>
        <v>0</v>
      </c>
      <c r="AB23" s="145">
        <f t="shared" si="10"/>
        <v>0</v>
      </c>
      <c r="AC23" s="145">
        <f t="shared" si="11"/>
        <v>0</v>
      </c>
      <c r="AD23" s="145">
        <f t="shared" si="12"/>
        <v>0</v>
      </c>
      <c r="AE23" s="145">
        <f t="shared" si="13"/>
        <v>0</v>
      </c>
      <c r="AF23" s="146"/>
      <c r="AG23" s="146"/>
    </row>
    <row r="24" spans="1:33" s="13" customFormat="1" ht="21">
      <c r="A24" s="147" t="s">
        <v>22</v>
      </c>
      <c r="B24" s="144">
        <v>0</v>
      </c>
      <c r="C24" s="144">
        <v>0</v>
      </c>
      <c r="D24" s="144">
        <v>0</v>
      </c>
      <c r="E24" s="144">
        <v>0</v>
      </c>
      <c r="F24" s="144">
        <f t="shared" si="0"/>
        <v>0</v>
      </c>
      <c r="G24" s="144">
        <f t="shared" si="1"/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f t="shared" si="2"/>
        <v>0</v>
      </c>
      <c r="M24" s="144">
        <f t="shared" si="3"/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f t="shared" si="4"/>
        <v>0</v>
      </c>
      <c r="S24" s="144">
        <f t="shared" si="5"/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f t="shared" si="6"/>
        <v>0</v>
      </c>
      <c r="Y24" s="144">
        <f t="shared" si="7"/>
        <v>0</v>
      </c>
      <c r="Z24" s="145">
        <f t="shared" si="8"/>
        <v>0</v>
      </c>
      <c r="AA24" s="145">
        <f t="shared" si="9"/>
        <v>0</v>
      </c>
      <c r="AB24" s="145">
        <f t="shared" si="10"/>
        <v>0</v>
      </c>
      <c r="AC24" s="145">
        <f t="shared" si="11"/>
        <v>0</v>
      </c>
      <c r="AD24" s="145">
        <f t="shared" si="12"/>
        <v>0</v>
      </c>
      <c r="AE24" s="145">
        <f t="shared" si="13"/>
        <v>0</v>
      </c>
      <c r="AF24" s="146"/>
      <c r="AG24" s="146"/>
    </row>
    <row r="25" spans="1:33" s="13" customFormat="1" ht="21">
      <c r="A25" s="6" t="s">
        <v>23</v>
      </c>
      <c r="B25" s="144">
        <v>1009650</v>
      </c>
      <c r="C25" s="144">
        <v>80772</v>
      </c>
      <c r="D25" s="144">
        <v>50482.5</v>
      </c>
      <c r="E25" s="144">
        <v>30289.5</v>
      </c>
      <c r="F25" s="144">
        <f t="shared" si="0"/>
        <v>161544</v>
      </c>
      <c r="G25" s="144">
        <f t="shared" si="1"/>
        <v>848106</v>
      </c>
      <c r="H25" s="144">
        <v>0</v>
      </c>
      <c r="I25" s="144">
        <v>0</v>
      </c>
      <c r="J25" s="144">
        <v>0</v>
      </c>
      <c r="K25" s="144">
        <v>0</v>
      </c>
      <c r="L25" s="144">
        <f t="shared" si="2"/>
        <v>0</v>
      </c>
      <c r="M25" s="144">
        <f t="shared" si="3"/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f t="shared" si="4"/>
        <v>0</v>
      </c>
      <c r="S25" s="144">
        <f t="shared" si="5"/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f t="shared" si="6"/>
        <v>0</v>
      </c>
      <c r="Y25" s="144">
        <f t="shared" si="7"/>
        <v>0</v>
      </c>
      <c r="Z25" s="145">
        <f t="shared" si="8"/>
        <v>1009650</v>
      </c>
      <c r="AA25" s="145">
        <f t="shared" si="9"/>
        <v>80772</v>
      </c>
      <c r="AB25" s="145">
        <f t="shared" si="10"/>
        <v>50482.5</v>
      </c>
      <c r="AC25" s="145">
        <f t="shared" si="11"/>
        <v>30289.5</v>
      </c>
      <c r="AD25" s="145">
        <f t="shared" si="12"/>
        <v>161544</v>
      </c>
      <c r="AE25" s="145">
        <f t="shared" si="13"/>
        <v>848106</v>
      </c>
      <c r="AF25" s="146"/>
      <c r="AG25" s="146"/>
    </row>
    <row r="26" spans="1:33" s="13" customFormat="1" ht="21">
      <c r="A26" s="147" t="s">
        <v>24</v>
      </c>
      <c r="B26" s="144">
        <v>0</v>
      </c>
      <c r="C26" s="144">
        <v>0</v>
      </c>
      <c r="D26" s="144">
        <v>0</v>
      </c>
      <c r="E26" s="144">
        <v>0</v>
      </c>
      <c r="F26" s="144">
        <f t="shared" si="0"/>
        <v>0</v>
      </c>
      <c r="G26" s="144">
        <f t="shared" si="1"/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f t="shared" si="2"/>
        <v>0</v>
      </c>
      <c r="M26" s="144">
        <f t="shared" si="3"/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f t="shared" si="4"/>
        <v>0</v>
      </c>
      <c r="S26" s="144">
        <f t="shared" si="5"/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f t="shared" si="6"/>
        <v>0</v>
      </c>
      <c r="Y26" s="144">
        <f t="shared" si="7"/>
        <v>0</v>
      </c>
      <c r="Z26" s="145">
        <f t="shared" si="8"/>
        <v>0</v>
      </c>
      <c r="AA26" s="145">
        <f t="shared" si="9"/>
        <v>0</v>
      </c>
      <c r="AB26" s="145">
        <f t="shared" si="10"/>
        <v>0</v>
      </c>
      <c r="AC26" s="145">
        <f t="shared" si="11"/>
        <v>0</v>
      </c>
      <c r="AD26" s="145">
        <f t="shared" si="12"/>
        <v>0</v>
      </c>
      <c r="AE26" s="145">
        <f t="shared" si="13"/>
        <v>0</v>
      </c>
      <c r="AF26" s="146"/>
      <c r="AG26" s="146"/>
    </row>
    <row r="27" spans="1:33" s="13" customFormat="1" ht="21">
      <c r="A27" s="6" t="s">
        <v>25</v>
      </c>
      <c r="B27" s="144">
        <v>0</v>
      </c>
      <c r="C27" s="144">
        <v>0</v>
      </c>
      <c r="D27" s="144">
        <v>0</v>
      </c>
      <c r="E27" s="144">
        <v>0</v>
      </c>
      <c r="F27" s="144">
        <f t="shared" si="0"/>
        <v>0</v>
      </c>
      <c r="G27" s="144">
        <f t="shared" si="1"/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f t="shared" si="2"/>
        <v>0</v>
      </c>
      <c r="M27" s="144">
        <f t="shared" si="3"/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f t="shared" si="4"/>
        <v>0</v>
      </c>
      <c r="S27" s="144">
        <f t="shared" si="5"/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f t="shared" si="6"/>
        <v>0</v>
      </c>
      <c r="Y27" s="144">
        <f t="shared" si="7"/>
        <v>0</v>
      </c>
      <c r="Z27" s="145">
        <f t="shared" si="8"/>
        <v>0</v>
      </c>
      <c r="AA27" s="145">
        <f t="shared" si="9"/>
        <v>0</v>
      </c>
      <c r="AB27" s="145">
        <f t="shared" si="10"/>
        <v>0</v>
      </c>
      <c r="AC27" s="145">
        <f t="shared" si="11"/>
        <v>0</v>
      </c>
      <c r="AD27" s="145">
        <f t="shared" si="12"/>
        <v>0</v>
      </c>
      <c r="AE27" s="145">
        <f t="shared" si="13"/>
        <v>0</v>
      </c>
      <c r="AF27" s="146"/>
      <c r="AG27" s="146"/>
    </row>
    <row r="28" spans="1:33" s="13" customFormat="1" ht="21">
      <c r="A28" s="147" t="s">
        <v>26</v>
      </c>
      <c r="B28" s="144">
        <v>0</v>
      </c>
      <c r="C28" s="144">
        <v>0</v>
      </c>
      <c r="D28" s="144">
        <v>0</v>
      </c>
      <c r="E28" s="144">
        <v>0</v>
      </c>
      <c r="F28" s="144">
        <f t="shared" si="0"/>
        <v>0</v>
      </c>
      <c r="G28" s="144">
        <f t="shared" si="1"/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f t="shared" si="2"/>
        <v>0</v>
      </c>
      <c r="M28" s="144">
        <f t="shared" si="3"/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f t="shared" si="4"/>
        <v>0</v>
      </c>
      <c r="S28" s="144">
        <f t="shared" si="5"/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f t="shared" si="6"/>
        <v>0</v>
      </c>
      <c r="Y28" s="144">
        <f t="shared" si="7"/>
        <v>0</v>
      </c>
      <c r="Z28" s="145">
        <f t="shared" si="8"/>
        <v>0</v>
      </c>
      <c r="AA28" s="145">
        <f t="shared" si="9"/>
        <v>0</v>
      </c>
      <c r="AB28" s="145">
        <f t="shared" si="10"/>
        <v>0</v>
      </c>
      <c r="AC28" s="145">
        <f t="shared" si="11"/>
        <v>0</v>
      </c>
      <c r="AD28" s="145">
        <f t="shared" si="12"/>
        <v>0</v>
      </c>
      <c r="AE28" s="145">
        <f t="shared" si="13"/>
        <v>0</v>
      </c>
      <c r="AF28" s="146"/>
      <c r="AG28" s="146"/>
    </row>
    <row r="29" spans="1:33" s="13" customFormat="1" ht="21">
      <c r="A29" s="6" t="s">
        <v>125</v>
      </c>
      <c r="B29" s="144">
        <v>0</v>
      </c>
      <c r="C29" s="144">
        <v>0</v>
      </c>
      <c r="D29" s="144">
        <v>0</v>
      </c>
      <c r="E29" s="144">
        <v>0</v>
      </c>
      <c r="F29" s="144">
        <f t="shared" si="0"/>
        <v>0</v>
      </c>
      <c r="G29" s="144">
        <f t="shared" si="1"/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f t="shared" si="2"/>
        <v>0</v>
      </c>
      <c r="M29" s="144">
        <f t="shared" si="3"/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f t="shared" si="4"/>
        <v>0</v>
      </c>
      <c r="S29" s="144">
        <f t="shared" si="5"/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f t="shared" si="6"/>
        <v>0</v>
      </c>
      <c r="Y29" s="144">
        <f t="shared" si="7"/>
        <v>0</v>
      </c>
      <c r="Z29" s="145">
        <f t="shared" si="8"/>
        <v>0</v>
      </c>
      <c r="AA29" s="145">
        <f t="shared" si="9"/>
        <v>0</v>
      </c>
      <c r="AB29" s="145">
        <f t="shared" si="10"/>
        <v>0</v>
      </c>
      <c r="AC29" s="145">
        <f t="shared" si="11"/>
        <v>0</v>
      </c>
      <c r="AD29" s="145">
        <f t="shared" si="12"/>
        <v>0</v>
      </c>
      <c r="AE29" s="145">
        <f t="shared" si="13"/>
        <v>0</v>
      </c>
      <c r="AF29" s="146"/>
      <c r="AG29" s="146"/>
    </row>
    <row r="30" spans="1:33" s="13" customFormat="1" ht="21">
      <c r="A30" s="147" t="s">
        <v>126</v>
      </c>
      <c r="B30" s="144">
        <v>0</v>
      </c>
      <c r="C30" s="144">
        <v>0</v>
      </c>
      <c r="D30" s="144">
        <v>0</v>
      </c>
      <c r="E30" s="144">
        <v>0</v>
      </c>
      <c r="F30" s="144">
        <f t="shared" si="0"/>
        <v>0</v>
      </c>
      <c r="G30" s="144">
        <f t="shared" si="1"/>
        <v>0</v>
      </c>
      <c r="H30" s="144">
        <v>808750</v>
      </c>
      <c r="I30" s="144">
        <v>20218.75</v>
      </c>
      <c r="J30" s="144">
        <v>16175</v>
      </c>
      <c r="K30" s="144">
        <v>12131.25</v>
      </c>
      <c r="L30" s="144">
        <f t="shared" si="2"/>
        <v>48525</v>
      </c>
      <c r="M30" s="144">
        <f t="shared" si="3"/>
        <v>760225</v>
      </c>
      <c r="N30" s="144">
        <v>0</v>
      </c>
      <c r="O30" s="144">
        <v>0</v>
      </c>
      <c r="P30" s="144">
        <v>0</v>
      </c>
      <c r="Q30" s="144">
        <v>0</v>
      </c>
      <c r="R30" s="144">
        <f t="shared" si="4"/>
        <v>0</v>
      </c>
      <c r="S30" s="144">
        <f t="shared" si="5"/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f t="shared" si="6"/>
        <v>0</v>
      </c>
      <c r="Y30" s="144">
        <f t="shared" si="7"/>
        <v>0</v>
      </c>
      <c r="Z30" s="145">
        <f t="shared" si="8"/>
        <v>808750</v>
      </c>
      <c r="AA30" s="145">
        <f t="shared" si="9"/>
        <v>20218.75</v>
      </c>
      <c r="AB30" s="145">
        <f t="shared" si="10"/>
        <v>16175</v>
      </c>
      <c r="AC30" s="145">
        <f t="shared" si="11"/>
        <v>12131.25</v>
      </c>
      <c r="AD30" s="145">
        <f t="shared" si="12"/>
        <v>48525</v>
      </c>
      <c r="AE30" s="145">
        <f t="shared" si="13"/>
        <v>760225</v>
      </c>
      <c r="AF30" s="146"/>
      <c r="AG30" s="146"/>
    </row>
    <row r="31" spans="1:33" s="13" customFormat="1" ht="21">
      <c r="A31" s="43" t="s">
        <v>127</v>
      </c>
      <c r="B31" s="144">
        <v>0</v>
      </c>
      <c r="C31" s="144">
        <v>0</v>
      </c>
      <c r="D31" s="144">
        <v>0</v>
      </c>
      <c r="E31" s="144">
        <v>0</v>
      </c>
      <c r="F31" s="144">
        <f t="shared" si="0"/>
        <v>0</v>
      </c>
      <c r="G31" s="144">
        <f t="shared" si="1"/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f t="shared" si="2"/>
        <v>0</v>
      </c>
      <c r="M31" s="144">
        <f t="shared" si="3"/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f t="shared" si="4"/>
        <v>0</v>
      </c>
      <c r="S31" s="144">
        <f t="shared" si="5"/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f t="shared" si="6"/>
        <v>0</v>
      </c>
      <c r="Y31" s="144">
        <f t="shared" si="7"/>
        <v>0</v>
      </c>
      <c r="Z31" s="145">
        <f t="shared" si="8"/>
        <v>0</v>
      </c>
      <c r="AA31" s="145">
        <f t="shared" si="9"/>
        <v>0</v>
      </c>
      <c r="AB31" s="145">
        <f t="shared" si="10"/>
        <v>0</v>
      </c>
      <c r="AC31" s="145">
        <f t="shared" si="11"/>
        <v>0</v>
      </c>
      <c r="AD31" s="145">
        <f t="shared" si="12"/>
        <v>0</v>
      </c>
      <c r="AE31" s="145">
        <f t="shared" si="13"/>
        <v>0</v>
      </c>
      <c r="AF31" s="146"/>
      <c r="AG31" s="146"/>
    </row>
    <row r="32" spans="1:33" s="13" customFormat="1" ht="21">
      <c r="A32" s="149" t="s">
        <v>128</v>
      </c>
      <c r="B32" s="144">
        <v>28700000</v>
      </c>
      <c r="C32" s="144">
        <v>2500</v>
      </c>
      <c r="D32" s="144">
        <v>2000</v>
      </c>
      <c r="E32" s="144">
        <v>1500</v>
      </c>
      <c r="F32" s="144">
        <f>SUM(C32:E32)</f>
        <v>6000</v>
      </c>
      <c r="G32" s="144">
        <f>SUM(B32-F32)</f>
        <v>28694000</v>
      </c>
      <c r="H32" s="144">
        <v>14800000</v>
      </c>
      <c r="I32" s="144">
        <v>0</v>
      </c>
      <c r="J32" s="144">
        <v>0</v>
      </c>
      <c r="K32" s="144">
        <v>0</v>
      </c>
      <c r="L32" s="144">
        <f>SUM(I32:K32)</f>
        <v>0</v>
      </c>
      <c r="M32" s="144">
        <f>SUM(H32-L32)</f>
        <v>14800000</v>
      </c>
      <c r="N32" s="144">
        <v>14950000</v>
      </c>
      <c r="O32" s="144">
        <v>0</v>
      </c>
      <c r="P32" s="144">
        <v>0</v>
      </c>
      <c r="Q32" s="144">
        <v>0</v>
      </c>
      <c r="R32" s="144">
        <f>SUM(O32:Q32)</f>
        <v>0</v>
      </c>
      <c r="S32" s="144">
        <f>SUM(N32-R32)</f>
        <v>14950000</v>
      </c>
      <c r="T32" s="144">
        <v>42197500</v>
      </c>
      <c r="U32" s="144">
        <v>0</v>
      </c>
      <c r="V32" s="144">
        <v>0</v>
      </c>
      <c r="W32" s="144">
        <v>0</v>
      </c>
      <c r="X32" s="144">
        <f>SUM(U32:W32)</f>
        <v>0</v>
      </c>
      <c r="Y32" s="144">
        <f>SUM(T32-X32)</f>
        <v>42197500</v>
      </c>
      <c r="Z32" s="145">
        <f t="shared" si="8"/>
        <v>100647500</v>
      </c>
      <c r="AA32" s="145">
        <f t="shared" si="9"/>
        <v>2500</v>
      </c>
      <c r="AB32" s="145">
        <f t="shared" si="10"/>
        <v>2000</v>
      </c>
      <c r="AC32" s="145">
        <f t="shared" si="11"/>
        <v>1500</v>
      </c>
      <c r="AD32" s="145">
        <f>SUM(AA32:AC32)</f>
        <v>6000</v>
      </c>
      <c r="AE32" s="145">
        <f>SUM(Z32-AD32)</f>
        <v>100641500</v>
      </c>
      <c r="AF32" s="146"/>
      <c r="AG32" s="146"/>
    </row>
    <row r="33" spans="1:33" s="13" customFormat="1" ht="21">
      <c r="A33" s="43" t="s">
        <v>129</v>
      </c>
      <c r="B33" s="144">
        <v>250000</v>
      </c>
      <c r="C33" s="144">
        <v>0</v>
      </c>
      <c r="D33" s="144">
        <v>0</v>
      </c>
      <c r="E33" s="144">
        <v>0</v>
      </c>
      <c r="F33" s="144">
        <f>SUM(C33:E33)</f>
        <v>0</v>
      </c>
      <c r="G33" s="144">
        <f>SUM(B33-F33)</f>
        <v>250000</v>
      </c>
      <c r="H33" s="144">
        <v>66300</v>
      </c>
      <c r="I33" s="144">
        <v>0</v>
      </c>
      <c r="J33" s="144">
        <v>0</v>
      </c>
      <c r="K33" s="144">
        <v>0</v>
      </c>
      <c r="L33" s="144">
        <f>SUM(I33:K33)</f>
        <v>0</v>
      </c>
      <c r="M33" s="144">
        <f>SUM(H33-L33)</f>
        <v>66300</v>
      </c>
      <c r="N33" s="144">
        <v>125000</v>
      </c>
      <c r="O33" s="144">
        <v>0</v>
      </c>
      <c r="P33" s="144">
        <v>0</v>
      </c>
      <c r="Q33" s="144">
        <v>0</v>
      </c>
      <c r="R33" s="144">
        <f>SUM(O33:Q33)</f>
        <v>0</v>
      </c>
      <c r="S33" s="144">
        <f>SUM(N33-R33)</f>
        <v>125000</v>
      </c>
      <c r="T33" s="144">
        <v>540900</v>
      </c>
      <c r="U33" s="144">
        <v>0</v>
      </c>
      <c r="V33" s="144">
        <v>0</v>
      </c>
      <c r="W33" s="144">
        <v>0</v>
      </c>
      <c r="X33" s="144">
        <f>SUM(U33:W33)</f>
        <v>0</v>
      </c>
      <c r="Y33" s="144">
        <f>SUM(T33-X33)</f>
        <v>540900</v>
      </c>
      <c r="Z33" s="145">
        <f t="shared" si="8"/>
        <v>982200</v>
      </c>
      <c r="AA33" s="145">
        <f t="shared" si="9"/>
        <v>0</v>
      </c>
      <c r="AB33" s="145">
        <f t="shared" si="10"/>
        <v>0</v>
      </c>
      <c r="AC33" s="145">
        <f t="shared" si="11"/>
        <v>0</v>
      </c>
      <c r="AD33" s="145">
        <f>SUM(AA33:AC33)</f>
        <v>0</v>
      </c>
      <c r="AE33" s="145">
        <f>SUM(Z33-AD33)</f>
        <v>982200</v>
      </c>
      <c r="AF33" s="146"/>
      <c r="AG33" s="146"/>
    </row>
    <row r="34" spans="1:33" s="156" customFormat="1" ht="18.75" thickBot="1">
      <c r="A34" s="150" t="s">
        <v>1</v>
      </c>
      <c r="B34" s="151">
        <f aca="true" t="shared" si="14" ref="B34:Q34">SUM(B7:B33)</f>
        <v>30383390</v>
      </c>
      <c r="C34" s="151">
        <f t="shared" si="14"/>
        <v>110912.2</v>
      </c>
      <c r="D34" s="151">
        <f t="shared" si="14"/>
        <v>70255.5</v>
      </c>
      <c r="E34" s="151">
        <f t="shared" si="14"/>
        <v>42794.7</v>
      </c>
      <c r="F34" s="151">
        <f t="shared" si="14"/>
        <v>223962.4</v>
      </c>
      <c r="G34" s="151">
        <f t="shared" si="14"/>
        <v>30159427.6</v>
      </c>
      <c r="H34" s="151">
        <f t="shared" si="14"/>
        <v>15826900</v>
      </c>
      <c r="I34" s="151">
        <f t="shared" si="14"/>
        <v>26215</v>
      </c>
      <c r="J34" s="151">
        <f t="shared" si="14"/>
        <v>20412</v>
      </c>
      <c r="K34" s="151">
        <f t="shared" si="14"/>
        <v>15009</v>
      </c>
      <c r="L34" s="151">
        <f t="shared" si="14"/>
        <v>61636</v>
      </c>
      <c r="M34" s="151">
        <f t="shared" si="14"/>
        <v>15765264</v>
      </c>
      <c r="N34" s="151">
        <f t="shared" si="14"/>
        <v>17247630.72</v>
      </c>
      <c r="O34" s="151">
        <f t="shared" si="14"/>
        <v>76541.27</v>
      </c>
      <c r="P34" s="151">
        <f t="shared" si="14"/>
        <v>55575.62</v>
      </c>
      <c r="Q34" s="151">
        <f t="shared" si="14"/>
        <v>38650.96</v>
      </c>
      <c r="R34" s="151">
        <f aca="true" t="shared" si="15" ref="R34:AE34">SUM(R7:R33)</f>
        <v>170767.85</v>
      </c>
      <c r="S34" s="151">
        <f t="shared" si="15"/>
        <v>17076862.87</v>
      </c>
      <c r="T34" s="151">
        <f t="shared" si="15"/>
        <v>45366150</v>
      </c>
      <c r="U34" s="151">
        <f t="shared" si="15"/>
        <v>80241.23999999999</v>
      </c>
      <c r="V34" s="151">
        <f t="shared" si="15"/>
        <v>60490</v>
      </c>
      <c r="W34" s="151">
        <f t="shared" si="15"/>
        <v>43383.759999999995</v>
      </c>
      <c r="X34" s="151">
        <f t="shared" si="15"/>
        <v>184115</v>
      </c>
      <c r="Y34" s="151">
        <f t="shared" si="15"/>
        <v>45182035</v>
      </c>
      <c r="Z34" s="152">
        <f t="shared" si="15"/>
        <v>108824070.72</v>
      </c>
      <c r="AA34" s="153">
        <f t="shared" si="15"/>
        <v>293909.70999999996</v>
      </c>
      <c r="AB34" s="153">
        <f t="shared" si="15"/>
        <v>206733.12</v>
      </c>
      <c r="AC34" s="153">
        <f t="shared" si="15"/>
        <v>139838.41999999998</v>
      </c>
      <c r="AD34" s="154">
        <f t="shared" si="15"/>
        <v>640481.25</v>
      </c>
      <c r="AE34" s="155">
        <f t="shared" si="15"/>
        <v>108183589.47</v>
      </c>
      <c r="AF34" s="146"/>
      <c r="AG34" s="146"/>
    </row>
    <row r="35" spans="1:31" s="161" customFormat="1" ht="21.75" thickTop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9"/>
      <c r="AA35" s="159"/>
      <c r="AB35" s="159"/>
      <c r="AC35" s="159"/>
      <c r="AD35" s="159"/>
      <c r="AE35" s="160"/>
    </row>
    <row r="36" s="162" customFormat="1" ht="18"/>
    <row r="37" s="162" customFormat="1" ht="18"/>
    <row r="38" spans="2:31" s="163" customFormat="1" ht="18" customHeight="1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73"/>
      <c r="AE38" s="165"/>
    </row>
    <row r="39" spans="1:31" s="168" customFormat="1" ht="19.5" customHeight="1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9"/>
      <c r="AE39" s="170"/>
    </row>
    <row r="40" spans="1:31" s="168" customFormat="1" ht="19.5" customHeight="1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9"/>
      <c r="AE40" s="170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22">
    <mergeCell ref="AA5:AC5"/>
    <mergeCell ref="O5:R5"/>
    <mergeCell ref="S5:S6"/>
    <mergeCell ref="Y5:Y6"/>
    <mergeCell ref="Z5:Z6"/>
    <mergeCell ref="Z4:AE4"/>
    <mergeCell ref="C5:F5"/>
    <mergeCell ref="G5:G6"/>
    <mergeCell ref="H5:H6"/>
    <mergeCell ref="I5:L5"/>
    <mergeCell ref="M5:M6"/>
    <mergeCell ref="T5:T6"/>
    <mergeCell ref="U5:X5"/>
    <mergeCell ref="AD5:AD6"/>
    <mergeCell ref="AE5:AE6"/>
    <mergeCell ref="A4:A6"/>
    <mergeCell ref="B5:B6"/>
    <mergeCell ref="B4:G4"/>
    <mergeCell ref="H4:M4"/>
    <mergeCell ref="N4:S4"/>
    <mergeCell ref="T4:Y4"/>
    <mergeCell ref="N5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8"/>
  <sheetViews>
    <sheetView view="pageBreakPreview" zoomScale="60" zoomScalePageLayoutView="0" workbookViewId="0" topLeftCell="A135">
      <selection activeCell="D148" sqref="D148"/>
    </sheetView>
  </sheetViews>
  <sheetFormatPr defaultColWidth="9.140625" defaultRowHeight="12.75"/>
  <cols>
    <col min="1" max="1" width="2.7109375" style="33" customWidth="1"/>
    <col min="2" max="2" width="9.8515625" style="33" customWidth="1"/>
    <col min="3" max="3" width="20.28125" style="33" bestFit="1" customWidth="1"/>
    <col min="4" max="4" width="82.00390625" style="106" customWidth="1"/>
    <col min="5" max="5" width="16.28125" style="35" customWidth="1"/>
    <col min="6" max="6" width="4.421875" style="35" customWidth="1"/>
    <col min="7" max="7" width="13.140625" style="35" customWidth="1"/>
    <col min="8" max="8" width="14.57421875" style="35" customWidth="1"/>
    <col min="9" max="9" width="5.140625" style="92" customWidth="1"/>
    <col min="10" max="10" width="15.57421875" style="35" customWidth="1"/>
    <col min="11" max="11" width="5.140625" style="92" customWidth="1"/>
    <col min="12" max="12" width="15.57421875" style="35" customWidth="1"/>
    <col min="13" max="13" width="5.140625" style="92" customWidth="1"/>
    <col min="14" max="15" width="15.57421875" style="35" customWidth="1"/>
    <col min="16" max="16" width="16.140625" style="35" bestFit="1" customWidth="1"/>
    <col min="17" max="17" width="3.00390625" style="33" customWidth="1"/>
    <col min="18" max="18" width="4.421875" style="33" customWidth="1"/>
    <col min="19" max="19" width="11.140625" style="33" bestFit="1" customWidth="1"/>
    <col min="20" max="50" width="4.421875" style="33" customWidth="1"/>
    <col min="51" max="16384" width="9.140625" style="33" customWidth="1"/>
  </cols>
  <sheetData>
    <row r="1" spans="1:16" s="37" customFormat="1" ht="26.25">
      <c r="A1" s="263" t="s">
        <v>27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s="37" customFormat="1" ht="26.25">
      <c r="A2" s="263" t="s">
        <v>130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s="37" customFormat="1" ht="26.25">
      <c r="A3" s="264" t="s">
        <v>357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7" s="38" customFormat="1" ht="46.5">
      <c r="A4" s="265" t="s">
        <v>28</v>
      </c>
      <c r="B4" s="266"/>
      <c r="C4" s="271" t="s">
        <v>29</v>
      </c>
      <c r="D4" s="282" t="s">
        <v>30</v>
      </c>
      <c r="E4" s="274" t="s">
        <v>31</v>
      </c>
      <c r="F4" s="277" t="s">
        <v>86</v>
      </c>
      <c r="G4" s="278"/>
      <c r="H4" s="278"/>
      <c r="I4" s="278"/>
      <c r="J4" s="278"/>
      <c r="K4" s="278"/>
      <c r="L4" s="278"/>
      <c r="M4" s="278"/>
      <c r="N4" s="279"/>
      <c r="O4" s="280" t="s">
        <v>87</v>
      </c>
      <c r="P4" s="60" t="s">
        <v>32</v>
      </c>
      <c r="Q4" s="37"/>
    </row>
    <row r="5" spans="1:17" s="38" customFormat="1" ht="23.25">
      <c r="A5" s="267"/>
      <c r="B5" s="268"/>
      <c r="C5" s="272"/>
      <c r="D5" s="283"/>
      <c r="E5" s="275"/>
      <c r="F5" s="171"/>
      <c r="G5" s="251" t="s">
        <v>88</v>
      </c>
      <c r="H5" s="251" t="s">
        <v>89</v>
      </c>
      <c r="I5" s="252" t="s">
        <v>90</v>
      </c>
      <c r="J5" s="253"/>
      <c r="K5" s="253"/>
      <c r="L5" s="253"/>
      <c r="M5" s="253"/>
      <c r="N5" s="253"/>
      <c r="O5" s="281"/>
      <c r="P5" s="254" t="s">
        <v>91</v>
      </c>
      <c r="Q5" s="37"/>
    </row>
    <row r="6" spans="1:17" s="38" customFormat="1" ht="23.25">
      <c r="A6" s="267"/>
      <c r="B6" s="268"/>
      <c r="C6" s="272"/>
      <c r="D6" s="283"/>
      <c r="E6" s="276"/>
      <c r="F6" s="172"/>
      <c r="G6" s="251"/>
      <c r="H6" s="251"/>
      <c r="I6" s="255" t="s">
        <v>94</v>
      </c>
      <c r="J6" s="256"/>
      <c r="K6" s="255" t="s">
        <v>92</v>
      </c>
      <c r="L6" s="256"/>
      <c r="M6" s="259" t="s">
        <v>93</v>
      </c>
      <c r="N6" s="260"/>
      <c r="O6" s="281"/>
      <c r="P6" s="254"/>
      <c r="Q6" s="46"/>
    </row>
    <row r="7" spans="1:17" s="38" customFormat="1" ht="23.25">
      <c r="A7" s="267"/>
      <c r="B7" s="268"/>
      <c r="C7" s="272"/>
      <c r="D7" s="283"/>
      <c r="E7" s="276"/>
      <c r="F7" s="172"/>
      <c r="G7" s="251"/>
      <c r="H7" s="251"/>
      <c r="I7" s="257"/>
      <c r="J7" s="258"/>
      <c r="K7" s="257"/>
      <c r="L7" s="258"/>
      <c r="M7" s="261"/>
      <c r="N7" s="262"/>
      <c r="O7" s="281"/>
      <c r="P7" s="254"/>
      <c r="Q7" s="46"/>
    </row>
    <row r="8" spans="1:17" s="38" customFormat="1" ht="42">
      <c r="A8" s="267"/>
      <c r="B8" s="268"/>
      <c r="C8" s="272"/>
      <c r="D8" s="283"/>
      <c r="E8" s="276"/>
      <c r="F8" s="172"/>
      <c r="G8" s="61" t="s">
        <v>95</v>
      </c>
      <c r="H8" s="61" t="s">
        <v>96</v>
      </c>
      <c r="I8" s="247" t="s">
        <v>97</v>
      </c>
      <c r="J8" s="248"/>
      <c r="K8" s="247" t="s">
        <v>98</v>
      </c>
      <c r="L8" s="248"/>
      <c r="M8" s="247" t="s">
        <v>99</v>
      </c>
      <c r="N8" s="248"/>
      <c r="O8" s="62" t="s">
        <v>100</v>
      </c>
      <c r="P8" s="63" t="s">
        <v>101</v>
      </c>
      <c r="Q8" s="46"/>
    </row>
    <row r="9" spans="1:17" s="48" customFormat="1" ht="21">
      <c r="A9" s="269"/>
      <c r="B9" s="270"/>
      <c r="C9" s="273"/>
      <c r="D9" s="284"/>
      <c r="E9" s="47" t="s">
        <v>33</v>
      </c>
      <c r="F9" s="64"/>
      <c r="G9" s="65" t="s">
        <v>34</v>
      </c>
      <c r="H9" s="65" t="s">
        <v>35</v>
      </c>
      <c r="I9" s="249" t="s">
        <v>80</v>
      </c>
      <c r="J9" s="250"/>
      <c r="K9" s="249" t="s">
        <v>81</v>
      </c>
      <c r="L9" s="250"/>
      <c r="M9" s="249" t="s">
        <v>102</v>
      </c>
      <c r="N9" s="250"/>
      <c r="O9" s="65" t="s">
        <v>103</v>
      </c>
      <c r="P9" s="66" t="s">
        <v>104</v>
      </c>
      <c r="Q9" s="46"/>
    </row>
    <row r="10" spans="1:17" s="58" customFormat="1" ht="23.25">
      <c r="A10" s="107" t="s">
        <v>36</v>
      </c>
      <c r="B10" s="107"/>
      <c r="C10" s="108"/>
      <c r="D10" s="109"/>
      <c r="E10" s="110"/>
      <c r="F10" s="111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2"/>
    </row>
    <row r="11" spans="1:16" s="103" customFormat="1" ht="84">
      <c r="A11" s="43"/>
      <c r="B11" s="43" t="s">
        <v>131</v>
      </c>
      <c r="C11" s="43" t="s">
        <v>132</v>
      </c>
      <c r="D11" s="97" t="s">
        <v>133</v>
      </c>
      <c r="E11" s="68">
        <v>30000</v>
      </c>
      <c r="F11" s="67">
        <v>0.06</v>
      </c>
      <c r="G11" s="68">
        <v>0</v>
      </c>
      <c r="H11" s="68">
        <f>+E11*F11</f>
        <v>1800</v>
      </c>
      <c r="I11" s="70">
        <v>0.025</v>
      </c>
      <c r="J11" s="68">
        <f aca="true" t="shared" si="0" ref="J11:J23">E11*I11</f>
        <v>750</v>
      </c>
      <c r="K11" s="69">
        <v>0.02</v>
      </c>
      <c r="L11" s="68">
        <f aca="true" t="shared" si="1" ref="L11:L23">+E11*K11</f>
        <v>600</v>
      </c>
      <c r="M11" s="70">
        <v>0.015</v>
      </c>
      <c r="N11" s="68">
        <f aca="true" t="shared" si="2" ref="N11:N23">+E11*M11</f>
        <v>450</v>
      </c>
      <c r="O11" s="68">
        <f aca="true" t="shared" si="3" ref="O11:O23">SUM(J11+L11+N11)</f>
        <v>1800</v>
      </c>
      <c r="P11" s="68">
        <f aca="true" t="shared" si="4" ref="P11:P23">+E11-O11</f>
        <v>28200</v>
      </c>
    </row>
    <row r="12" spans="1:16" s="103" customFormat="1" ht="105">
      <c r="A12" s="43"/>
      <c r="B12" s="43" t="s">
        <v>134</v>
      </c>
      <c r="C12" s="43" t="s">
        <v>135</v>
      </c>
      <c r="D12" s="97" t="s">
        <v>136</v>
      </c>
      <c r="E12" s="68">
        <v>8000</v>
      </c>
      <c r="F12" s="67">
        <v>0.06</v>
      </c>
      <c r="G12" s="68">
        <v>0</v>
      </c>
      <c r="H12" s="68">
        <f>+E12*F12</f>
        <v>480</v>
      </c>
      <c r="I12" s="70">
        <v>0.025</v>
      </c>
      <c r="J12" s="68">
        <f t="shared" si="0"/>
        <v>200</v>
      </c>
      <c r="K12" s="69">
        <v>0.02</v>
      </c>
      <c r="L12" s="68">
        <f t="shared" si="1"/>
        <v>160</v>
      </c>
      <c r="M12" s="70">
        <v>0.015</v>
      </c>
      <c r="N12" s="68">
        <f t="shared" si="2"/>
        <v>120</v>
      </c>
      <c r="O12" s="68">
        <f t="shared" si="3"/>
        <v>480</v>
      </c>
      <c r="P12" s="68">
        <f t="shared" si="4"/>
        <v>7520</v>
      </c>
    </row>
    <row r="13" spans="1:16" s="103" customFormat="1" ht="84">
      <c r="A13" s="43"/>
      <c r="B13" s="43" t="s">
        <v>134</v>
      </c>
      <c r="C13" s="43" t="s">
        <v>137</v>
      </c>
      <c r="D13" s="97" t="s">
        <v>138</v>
      </c>
      <c r="E13" s="68">
        <v>2400</v>
      </c>
      <c r="F13" s="67">
        <v>0.06</v>
      </c>
      <c r="G13" s="68">
        <v>0</v>
      </c>
      <c r="H13" s="68">
        <f>+E13*F13</f>
        <v>144</v>
      </c>
      <c r="I13" s="70">
        <v>0.025</v>
      </c>
      <c r="J13" s="68">
        <f t="shared" si="0"/>
        <v>60</v>
      </c>
      <c r="K13" s="69">
        <v>0.02</v>
      </c>
      <c r="L13" s="68">
        <f t="shared" si="1"/>
        <v>48</v>
      </c>
      <c r="M13" s="70">
        <v>0.015</v>
      </c>
      <c r="N13" s="68">
        <f t="shared" si="2"/>
        <v>36</v>
      </c>
      <c r="O13" s="68">
        <f t="shared" si="3"/>
        <v>144</v>
      </c>
      <c r="P13" s="68">
        <f t="shared" si="4"/>
        <v>2256</v>
      </c>
    </row>
    <row r="14" spans="1:16" s="103" customFormat="1" ht="105">
      <c r="A14" s="43"/>
      <c r="B14" s="43" t="s">
        <v>134</v>
      </c>
      <c r="C14" s="43" t="s">
        <v>139</v>
      </c>
      <c r="D14" s="97" t="s">
        <v>140</v>
      </c>
      <c r="E14" s="68">
        <v>8000</v>
      </c>
      <c r="F14" s="67">
        <v>0.06</v>
      </c>
      <c r="G14" s="68">
        <v>0</v>
      </c>
      <c r="H14" s="68">
        <f>+E14*F14</f>
        <v>480</v>
      </c>
      <c r="I14" s="70">
        <v>0.025</v>
      </c>
      <c r="J14" s="68">
        <f t="shared" si="0"/>
        <v>200</v>
      </c>
      <c r="K14" s="69">
        <v>0.02</v>
      </c>
      <c r="L14" s="68">
        <f t="shared" si="1"/>
        <v>160</v>
      </c>
      <c r="M14" s="70">
        <v>0.015</v>
      </c>
      <c r="N14" s="68">
        <f t="shared" si="2"/>
        <v>120</v>
      </c>
      <c r="O14" s="68">
        <f t="shared" si="3"/>
        <v>480</v>
      </c>
      <c r="P14" s="68">
        <f t="shared" si="4"/>
        <v>7520</v>
      </c>
    </row>
    <row r="15" spans="1:16" s="103" customFormat="1" ht="84">
      <c r="A15" s="43"/>
      <c r="B15" s="43" t="s">
        <v>141</v>
      </c>
      <c r="C15" s="43" t="s">
        <v>142</v>
      </c>
      <c r="D15" s="97" t="s">
        <v>143</v>
      </c>
      <c r="E15" s="68">
        <v>7400</v>
      </c>
      <c r="F15" s="67">
        <v>0.06</v>
      </c>
      <c r="G15" s="68">
        <v>0</v>
      </c>
      <c r="H15" s="68">
        <f>+E15*F15</f>
        <v>444</v>
      </c>
      <c r="I15" s="70">
        <v>0.025</v>
      </c>
      <c r="J15" s="68">
        <f t="shared" si="0"/>
        <v>185</v>
      </c>
      <c r="K15" s="69">
        <v>0.02</v>
      </c>
      <c r="L15" s="68">
        <f t="shared" si="1"/>
        <v>148</v>
      </c>
      <c r="M15" s="70">
        <v>0.015</v>
      </c>
      <c r="N15" s="68">
        <f t="shared" si="2"/>
        <v>111</v>
      </c>
      <c r="O15" s="68">
        <f t="shared" si="3"/>
        <v>444</v>
      </c>
      <c r="P15" s="68">
        <f t="shared" si="4"/>
        <v>6956</v>
      </c>
    </row>
    <row r="16" spans="1:16" s="103" customFormat="1" ht="63">
      <c r="A16" s="43"/>
      <c r="B16" s="43" t="s">
        <v>144</v>
      </c>
      <c r="C16" s="43" t="s">
        <v>145</v>
      </c>
      <c r="D16" s="97" t="s">
        <v>146</v>
      </c>
      <c r="E16" s="68">
        <v>173940</v>
      </c>
      <c r="F16" s="67">
        <v>0.16</v>
      </c>
      <c r="G16" s="68">
        <f>+E16*F16</f>
        <v>27830.4</v>
      </c>
      <c r="H16" s="68">
        <v>0</v>
      </c>
      <c r="I16" s="69">
        <v>0.08</v>
      </c>
      <c r="J16" s="68">
        <f t="shared" si="0"/>
        <v>13915.2</v>
      </c>
      <c r="K16" s="69">
        <v>0.05</v>
      </c>
      <c r="L16" s="68">
        <f t="shared" si="1"/>
        <v>8697</v>
      </c>
      <c r="M16" s="69">
        <v>0.03</v>
      </c>
      <c r="N16" s="68">
        <f t="shared" si="2"/>
        <v>5218.2</v>
      </c>
      <c r="O16" s="68">
        <f t="shared" si="3"/>
        <v>27830.4</v>
      </c>
      <c r="P16" s="68">
        <f t="shared" si="4"/>
        <v>146109.6</v>
      </c>
    </row>
    <row r="17" spans="1:16" s="103" customFormat="1" ht="147">
      <c r="A17" s="43"/>
      <c r="B17" s="43" t="s">
        <v>147</v>
      </c>
      <c r="C17" s="43" t="s">
        <v>148</v>
      </c>
      <c r="D17" s="97" t="s">
        <v>149</v>
      </c>
      <c r="E17" s="68">
        <v>326000</v>
      </c>
      <c r="F17" s="67">
        <v>0.06</v>
      </c>
      <c r="G17" s="68">
        <v>0</v>
      </c>
      <c r="H17" s="68">
        <f>+E17*F17</f>
        <v>19560</v>
      </c>
      <c r="I17" s="70">
        <v>0.025</v>
      </c>
      <c r="J17" s="68">
        <f t="shared" si="0"/>
        <v>8150</v>
      </c>
      <c r="K17" s="69">
        <v>0.02</v>
      </c>
      <c r="L17" s="68">
        <f t="shared" si="1"/>
        <v>6520</v>
      </c>
      <c r="M17" s="70">
        <v>0.015</v>
      </c>
      <c r="N17" s="68">
        <f t="shared" si="2"/>
        <v>4890</v>
      </c>
      <c r="O17" s="68">
        <f t="shared" si="3"/>
        <v>19560</v>
      </c>
      <c r="P17" s="68">
        <f t="shared" si="4"/>
        <v>306440</v>
      </c>
    </row>
    <row r="18" spans="1:16" s="103" customFormat="1" ht="126">
      <c r="A18" s="43"/>
      <c r="B18" s="43" t="s">
        <v>150</v>
      </c>
      <c r="C18" s="43" t="s">
        <v>151</v>
      </c>
      <c r="D18" s="97" t="s">
        <v>152</v>
      </c>
      <c r="E18" s="68">
        <v>156000</v>
      </c>
      <c r="F18" s="67">
        <v>0.06</v>
      </c>
      <c r="G18" s="68">
        <v>0</v>
      </c>
      <c r="H18" s="68">
        <f>+E18*F18</f>
        <v>9360</v>
      </c>
      <c r="I18" s="70">
        <v>0.025</v>
      </c>
      <c r="J18" s="68">
        <f t="shared" si="0"/>
        <v>3900</v>
      </c>
      <c r="K18" s="69">
        <v>0.02</v>
      </c>
      <c r="L18" s="68">
        <f t="shared" si="1"/>
        <v>3120</v>
      </c>
      <c r="M18" s="70">
        <v>0.015</v>
      </c>
      <c r="N18" s="68">
        <f t="shared" si="2"/>
        <v>2340</v>
      </c>
      <c r="O18" s="68">
        <f t="shared" si="3"/>
        <v>9360</v>
      </c>
      <c r="P18" s="68">
        <f t="shared" si="4"/>
        <v>146640</v>
      </c>
    </row>
    <row r="19" spans="1:16" s="103" customFormat="1" ht="126">
      <c r="A19" s="43"/>
      <c r="B19" s="43" t="s">
        <v>150</v>
      </c>
      <c r="C19" s="43" t="s">
        <v>153</v>
      </c>
      <c r="D19" s="97" t="s">
        <v>154</v>
      </c>
      <c r="E19" s="68">
        <v>188000</v>
      </c>
      <c r="F19" s="67">
        <v>0.06</v>
      </c>
      <c r="G19" s="68">
        <v>0</v>
      </c>
      <c r="H19" s="68">
        <f>+E19*F19</f>
        <v>11280</v>
      </c>
      <c r="I19" s="70">
        <v>0.025</v>
      </c>
      <c r="J19" s="68">
        <f t="shared" si="0"/>
        <v>4700</v>
      </c>
      <c r="K19" s="69">
        <v>0.02</v>
      </c>
      <c r="L19" s="68">
        <f t="shared" si="1"/>
        <v>3760</v>
      </c>
      <c r="M19" s="70">
        <v>0.015</v>
      </c>
      <c r="N19" s="68">
        <f t="shared" si="2"/>
        <v>2820</v>
      </c>
      <c r="O19" s="68">
        <f t="shared" si="3"/>
        <v>11280</v>
      </c>
      <c r="P19" s="68">
        <f t="shared" si="4"/>
        <v>176720</v>
      </c>
    </row>
    <row r="20" spans="1:16" s="103" customFormat="1" ht="84">
      <c r="A20" s="43"/>
      <c r="B20" s="43" t="s">
        <v>155</v>
      </c>
      <c r="C20" s="43" t="s">
        <v>156</v>
      </c>
      <c r="D20" s="97" t="s">
        <v>157</v>
      </c>
      <c r="E20" s="68">
        <v>100000</v>
      </c>
      <c r="F20" s="67">
        <v>0.06</v>
      </c>
      <c r="G20" s="68">
        <v>0</v>
      </c>
      <c r="H20" s="68">
        <f>+E20*F20</f>
        <v>6000</v>
      </c>
      <c r="I20" s="70">
        <v>0.025</v>
      </c>
      <c r="J20" s="68">
        <f t="shared" si="0"/>
        <v>2500</v>
      </c>
      <c r="K20" s="69">
        <v>0.02</v>
      </c>
      <c r="L20" s="68">
        <f t="shared" si="1"/>
        <v>2000</v>
      </c>
      <c r="M20" s="70">
        <v>0.015</v>
      </c>
      <c r="N20" s="68">
        <f t="shared" si="2"/>
        <v>1500</v>
      </c>
      <c r="O20" s="68">
        <f t="shared" si="3"/>
        <v>6000</v>
      </c>
      <c r="P20" s="68">
        <f t="shared" si="4"/>
        <v>94000</v>
      </c>
    </row>
    <row r="21" spans="1:16" s="102" customFormat="1" ht="126">
      <c r="A21" s="100"/>
      <c r="B21" s="100" t="s">
        <v>155</v>
      </c>
      <c r="C21" s="100" t="s">
        <v>158</v>
      </c>
      <c r="D21" s="285" t="s">
        <v>159</v>
      </c>
      <c r="E21" s="94">
        <v>25500</v>
      </c>
      <c r="F21" s="99">
        <v>0.16</v>
      </c>
      <c r="G21" s="94">
        <f>+E21*F21</f>
        <v>4080</v>
      </c>
      <c r="H21" s="94">
        <v>0</v>
      </c>
      <c r="I21" s="95">
        <v>0.08</v>
      </c>
      <c r="J21" s="94">
        <f t="shared" si="0"/>
        <v>2040</v>
      </c>
      <c r="K21" s="95">
        <v>0.05</v>
      </c>
      <c r="L21" s="94">
        <f t="shared" si="1"/>
        <v>1275</v>
      </c>
      <c r="M21" s="95">
        <v>0.03</v>
      </c>
      <c r="N21" s="94">
        <f t="shared" si="2"/>
        <v>765</v>
      </c>
      <c r="O21" s="94">
        <f t="shared" si="3"/>
        <v>4080</v>
      </c>
      <c r="P21" s="94">
        <f t="shared" si="4"/>
        <v>21420</v>
      </c>
    </row>
    <row r="22" spans="1:16" s="102" customFormat="1" ht="21">
      <c r="A22" s="100"/>
      <c r="B22" s="100" t="s">
        <v>155</v>
      </c>
      <c r="C22" s="100" t="s">
        <v>160</v>
      </c>
      <c r="D22" s="285" t="s">
        <v>161</v>
      </c>
      <c r="E22" s="94">
        <v>-25500</v>
      </c>
      <c r="F22" s="99">
        <v>0.16</v>
      </c>
      <c r="G22" s="94">
        <f>+E22*F22</f>
        <v>-4080</v>
      </c>
      <c r="H22" s="94">
        <v>0</v>
      </c>
      <c r="I22" s="95">
        <v>0.08</v>
      </c>
      <c r="J22" s="94">
        <f t="shared" si="0"/>
        <v>-2040</v>
      </c>
      <c r="K22" s="95">
        <v>0.05</v>
      </c>
      <c r="L22" s="94">
        <f t="shared" si="1"/>
        <v>-1275</v>
      </c>
      <c r="M22" s="95">
        <v>0.03</v>
      </c>
      <c r="N22" s="94">
        <f t="shared" si="2"/>
        <v>-765</v>
      </c>
      <c r="O22" s="94">
        <f t="shared" si="3"/>
        <v>-4080</v>
      </c>
      <c r="P22" s="94">
        <f t="shared" si="4"/>
        <v>-21420</v>
      </c>
    </row>
    <row r="23" spans="1:16" s="103" customFormat="1" ht="126">
      <c r="A23" s="43"/>
      <c r="B23" s="43" t="s">
        <v>155</v>
      </c>
      <c r="C23" s="43" t="s">
        <v>162</v>
      </c>
      <c r="D23" s="97" t="s">
        <v>163</v>
      </c>
      <c r="E23" s="68">
        <v>22500</v>
      </c>
      <c r="F23" s="67">
        <v>0.16</v>
      </c>
      <c r="G23" s="68">
        <f>+E23*F23</f>
        <v>3600</v>
      </c>
      <c r="H23" s="68">
        <v>0</v>
      </c>
      <c r="I23" s="69">
        <v>0.08</v>
      </c>
      <c r="J23" s="68">
        <f t="shared" si="0"/>
        <v>1800</v>
      </c>
      <c r="K23" s="69">
        <v>0.05</v>
      </c>
      <c r="L23" s="68">
        <f t="shared" si="1"/>
        <v>1125</v>
      </c>
      <c r="M23" s="69">
        <v>0.03</v>
      </c>
      <c r="N23" s="68">
        <f t="shared" si="2"/>
        <v>675</v>
      </c>
      <c r="O23" s="68">
        <f t="shared" si="3"/>
        <v>3600</v>
      </c>
      <c r="P23" s="68">
        <f t="shared" si="4"/>
        <v>18900</v>
      </c>
    </row>
    <row r="24" spans="1:16" s="103" customFormat="1" ht="105">
      <c r="A24" s="43"/>
      <c r="B24" s="43" t="s">
        <v>164</v>
      </c>
      <c r="C24" s="43" t="s">
        <v>165</v>
      </c>
      <c r="D24" s="97" t="s">
        <v>166</v>
      </c>
      <c r="E24" s="68">
        <v>88000</v>
      </c>
      <c r="F24" s="67">
        <v>0.06</v>
      </c>
      <c r="G24" s="68">
        <v>0</v>
      </c>
      <c r="H24" s="68">
        <f>+E24*F24</f>
        <v>5280</v>
      </c>
      <c r="I24" s="70">
        <v>0.025</v>
      </c>
      <c r="J24" s="68">
        <f>E24*I24</f>
        <v>2200</v>
      </c>
      <c r="K24" s="69">
        <v>0.02</v>
      </c>
      <c r="L24" s="68">
        <f>+E24*K24</f>
        <v>1760</v>
      </c>
      <c r="M24" s="70">
        <v>0.015</v>
      </c>
      <c r="N24" s="68">
        <f>+E24*M24</f>
        <v>1320</v>
      </c>
      <c r="O24" s="68">
        <f>SUM(J24+L24+N24)</f>
        <v>5280</v>
      </c>
      <c r="P24" s="68">
        <f>+E24-O24</f>
        <v>82720</v>
      </c>
    </row>
    <row r="25" spans="1:16" s="103" customFormat="1" ht="84">
      <c r="A25" s="43"/>
      <c r="B25" s="43" t="s">
        <v>167</v>
      </c>
      <c r="C25" s="43" t="s">
        <v>168</v>
      </c>
      <c r="D25" s="97" t="s">
        <v>169</v>
      </c>
      <c r="E25" s="68">
        <v>8000</v>
      </c>
      <c r="F25" s="67">
        <v>0.06</v>
      </c>
      <c r="G25" s="68">
        <v>0</v>
      </c>
      <c r="H25" s="68">
        <f>+E25*F25</f>
        <v>480</v>
      </c>
      <c r="I25" s="70">
        <v>0.025</v>
      </c>
      <c r="J25" s="68">
        <f>E25*I25</f>
        <v>200</v>
      </c>
      <c r="K25" s="69">
        <v>0.02</v>
      </c>
      <c r="L25" s="68">
        <f>+E25*K25</f>
        <v>160</v>
      </c>
      <c r="M25" s="70">
        <v>0.015</v>
      </c>
      <c r="N25" s="68">
        <f>+E25*M25</f>
        <v>120</v>
      </c>
      <c r="O25" s="68">
        <f>SUM(J25+L25+N25)</f>
        <v>480</v>
      </c>
      <c r="P25" s="68">
        <f>+E25-O25</f>
        <v>7520</v>
      </c>
    </row>
    <row r="26" spans="1:16" s="103" customFormat="1" ht="126">
      <c r="A26" s="43"/>
      <c r="B26" s="43" t="s">
        <v>170</v>
      </c>
      <c r="C26" s="43" t="s">
        <v>171</v>
      </c>
      <c r="D26" s="97" t="s">
        <v>172</v>
      </c>
      <c r="E26" s="68">
        <v>80000</v>
      </c>
      <c r="F26" s="67">
        <v>0.06</v>
      </c>
      <c r="G26" s="68">
        <v>0</v>
      </c>
      <c r="H26" s="68">
        <f>+E26*F26</f>
        <v>4800</v>
      </c>
      <c r="I26" s="70">
        <v>0.025</v>
      </c>
      <c r="J26" s="68">
        <f>E26*I26</f>
        <v>2000</v>
      </c>
      <c r="K26" s="69">
        <v>0.02</v>
      </c>
      <c r="L26" s="68">
        <f>+E26*K26</f>
        <v>1600</v>
      </c>
      <c r="M26" s="70">
        <v>0.015</v>
      </c>
      <c r="N26" s="68">
        <f>+E26*M26</f>
        <v>1200</v>
      </c>
      <c r="O26" s="68">
        <f>SUM(J26+L26+N26)</f>
        <v>4800</v>
      </c>
      <c r="P26" s="68">
        <f>+E26-O26</f>
        <v>75200</v>
      </c>
    </row>
    <row r="27" spans="1:16" s="103" customFormat="1" ht="63">
      <c r="A27" s="43"/>
      <c r="B27" s="43" t="s">
        <v>170</v>
      </c>
      <c r="C27" s="43" t="s">
        <v>173</v>
      </c>
      <c r="D27" s="97" t="s">
        <v>174</v>
      </c>
      <c r="E27" s="68">
        <v>7000</v>
      </c>
      <c r="F27" s="67">
        <v>0.16</v>
      </c>
      <c r="G27" s="68">
        <f>+E27*F27</f>
        <v>1120</v>
      </c>
      <c r="H27" s="68">
        <v>0</v>
      </c>
      <c r="I27" s="69">
        <v>0.08</v>
      </c>
      <c r="J27" s="68">
        <f>E27*I27</f>
        <v>560</v>
      </c>
      <c r="K27" s="69">
        <v>0.05</v>
      </c>
      <c r="L27" s="68">
        <f>+E27*K27</f>
        <v>350</v>
      </c>
      <c r="M27" s="69">
        <v>0.03</v>
      </c>
      <c r="N27" s="68">
        <f>+E27*M27</f>
        <v>210</v>
      </c>
      <c r="O27" s="68">
        <f>SUM(J27+L27+N27)</f>
        <v>1120</v>
      </c>
      <c r="P27" s="68">
        <f>+E27-O27</f>
        <v>5880</v>
      </c>
    </row>
    <row r="28" spans="1:16" s="103" customFormat="1" ht="126">
      <c r="A28" s="43"/>
      <c r="B28" s="43" t="s">
        <v>175</v>
      </c>
      <c r="C28" s="43" t="s">
        <v>176</v>
      </c>
      <c r="D28" s="97" t="s">
        <v>177</v>
      </c>
      <c r="E28" s="68">
        <v>16800</v>
      </c>
      <c r="F28" s="67">
        <v>0.06</v>
      </c>
      <c r="G28" s="68">
        <v>0</v>
      </c>
      <c r="H28" s="68">
        <f>+E28*F28</f>
        <v>1008</v>
      </c>
      <c r="I28" s="70">
        <v>0.025</v>
      </c>
      <c r="J28" s="68">
        <f>E28*I28</f>
        <v>420</v>
      </c>
      <c r="K28" s="69">
        <v>0.02</v>
      </c>
      <c r="L28" s="68">
        <f>+E28*K28</f>
        <v>336</v>
      </c>
      <c r="M28" s="70">
        <v>0.015</v>
      </c>
      <c r="N28" s="68">
        <f>+E28*M28</f>
        <v>252</v>
      </c>
      <c r="O28" s="68">
        <f>SUM(J28+L28+N28)</f>
        <v>1008</v>
      </c>
      <c r="P28" s="68">
        <f>+E28-O28</f>
        <v>15792</v>
      </c>
    </row>
    <row r="29" spans="1:17" s="59" customFormat="1" ht="23.25">
      <c r="A29" s="5"/>
      <c r="B29" s="5"/>
      <c r="C29" s="5"/>
      <c r="D29" s="98"/>
      <c r="E29" s="40"/>
      <c r="F29" s="71"/>
      <c r="G29" s="68"/>
      <c r="H29" s="68"/>
      <c r="I29" s="69"/>
      <c r="J29" s="68"/>
      <c r="K29" s="69"/>
      <c r="L29" s="68"/>
      <c r="M29" s="69"/>
      <c r="N29" s="68"/>
      <c r="O29" s="68"/>
      <c r="P29" s="68"/>
      <c r="Q29" s="38"/>
    </row>
    <row r="30" spans="1:17" s="115" customFormat="1" ht="21.75">
      <c r="A30" s="240" t="s">
        <v>37</v>
      </c>
      <c r="B30" s="240"/>
      <c r="C30" s="240"/>
      <c r="D30" s="240"/>
      <c r="E30" s="113">
        <f>SUM(E11:E29)</f>
        <v>1222040</v>
      </c>
      <c r="F30" s="113"/>
      <c r="G30" s="113">
        <f>SUM(G11:G29)</f>
        <v>32550.4</v>
      </c>
      <c r="H30" s="113">
        <f>SUM(H11:H29)</f>
        <v>61116</v>
      </c>
      <c r="I30" s="113"/>
      <c r="J30" s="113">
        <f>SUM(J11:J29)</f>
        <v>41740.2</v>
      </c>
      <c r="K30" s="113"/>
      <c r="L30" s="113">
        <f>SUM(L11:L29)</f>
        <v>30544</v>
      </c>
      <c r="M30" s="113"/>
      <c r="N30" s="113">
        <f>SUM(N11:N29)</f>
        <v>21382.2</v>
      </c>
      <c r="O30" s="113">
        <f>SUM(O11:O29)</f>
        <v>93666.4</v>
      </c>
      <c r="P30" s="113">
        <f>SUM(P11:P29)</f>
        <v>1128373.6</v>
      </c>
      <c r="Q30" s="114"/>
    </row>
    <row r="31" spans="1:17" s="59" customFormat="1" ht="23.25">
      <c r="A31" s="108" t="s">
        <v>38</v>
      </c>
      <c r="B31" s="108"/>
      <c r="C31" s="108"/>
      <c r="D31" s="109"/>
      <c r="E31" s="116"/>
      <c r="F31" s="117"/>
      <c r="G31" s="118"/>
      <c r="H31" s="118"/>
      <c r="I31" s="119"/>
      <c r="J31" s="118"/>
      <c r="K31" s="119"/>
      <c r="L31" s="118"/>
      <c r="M31" s="119"/>
      <c r="N31" s="118"/>
      <c r="O31" s="118"/>
      <c r="P31" s="118"/>
      <c r="Q31" s="120"/>
    </row>
    <row r="32" spans="1:16" s="102" customFormat="1" ht="84">
      <c r="A32" s="100"/>
      <c r="B32" s="100" t="s">
        <v>155</v>
      </c>
      <c r="C32" s="100" t="s">
        <v>178</v>
      </c>
      <c r="D32" s="285" t="s">
        <v>179</v>
      </c>
      <c r="E32" s="94">
        <v>285000</v>
      </c>
      <c r="F32" s="99">
        <v>0.06</v>
      </c>
      <c r="G32" s="94">
        <v>0</v>
      </c>
      <c r="H32" s="94">
        <f aca="true" t="shared" si="5" ref="H32:H41">+E32*F32</f>
        <v>17100</v>
      </c>
      <c r="I32" s="101">
        <v>0.025</v>
      </c>
      <c r="J32" s="94">
        <f aca="true" t="shared" si="6" ref="J32:J37">E32*I32</f>
        <v>7125</v>
      </c>
      <c r="K32" s="95">
        <v>0.02</v>
      </c>
      <c r="L32" s="94">
        <f aca="true" t="shared" si="7" ref="L32:L37">+E32*K32</f>
        <v>5700</v>
      </c>
      <c r="M32" s="101">
        <v>0.015</v>
      </c>
      <c r="N32" s="94">
        <f aca="true" t="shared" si="8" ref="N32:N37">+E32*M32</f>
        <v>4275</v>
      </c>
      <c r="O32" s="94">
        <f aca="true" t="shared" si="9" ref="O32:O40">SUM(J32+L32+N32)</f>
        <v>17100</v>
      </c>
      <c r="P32" s="94">
        <f aca="true" t="shared" si="10" ref="P32:P40">+E32-O32</f>
        <v>267900</v>
      </c>
    </row>
    <row r="33" spans="1:16" s="102" customFormat="1" ht="21">
      <c r="A33" s="100"/>
      <c r="B33" s="100" t="s">
        <v>155</v>
      </c>
      <c r="C33" s="100" t="s">
        <v>180</v>
      </c>
      <c r="D33" s="285" t="s">
        <v>181</v>
      </c>
      <c r="E33" s="94">
        <v>-285000</v>
      </c>
      <c r="F33" s="99">
        <v>0.06</v>
      </c>
      <c r="G33" s="94">
        <v>0</v>
      </c>
      <c r="H33" s="94">
        <f t="shared" si="5"/>
        <v>-17100</v>
      </c>
      <c r="I33" s="101">
        <v>0.025</v>
      </c>
      <c r="J33" s="94">
        <f t="shared" si="6"/>
        <v>-7125</v>
      </c>
      <c r="K33" s="95">
        <v>0.02</v>
      </c>
      <c r="L33" s="94">
        <f t="shared" si="7"/>
        <v>-5700</v>
      </c>
      <c r="M33" s="101">
        <v>0.015</v>
      </c>
      <c r="N33" s="94">
        <f t="shared" si="8"/>
        <v>-4275</v>
      </c>
      <c r="O33" s="94">
        <f t="shared" si="9"/>
        <v>-17100</v>
      </c>
      <c r="P33" s="94">
        <f t="shared" si="10"/>
        <v>-267900</v>
      </c>
    </row>
    <row r="34" spans="1:16" s="103" customFormat="1" ht="84">
      <c r="A34" s="43"/>
      <c r="B34" s="43" t="s">
        <v>155</v>
      </c>
      <c r="C34" s="43" t="s">
        <v>182</v>
      </c>
      <c r="D34" s="97" t="s">
        <v>183</v>
      </c>
      <c r="E34" s="68">
        <v>190000</v>
      </c>
      <c r="F34" s="67">
        <v>0.06</v>
      </c>
      <c r="G34" s="68">
        <v>0</v>
      </c>
      <c r="H34" s="68">
        <f t="shared" si="5"/>
        <v>11400</v>
      </c>
      <c r="I34" s="70">
        <v>0.025</v>
      </c>
      <c r="J34" s="68">
        <f t="shared" si="6"/>
        <v>4750</v>
      </c>
      <c r="K34" s="69">
        <v>0.02</v>
      </c>
      <c r="L34" s="68">
        <f t="shared" si="7"/>
        <v>3800</v>
      </c>
      <c r="M34" s="70">
        <v>0.015</v>
      </c>
      <c r="N34" s="68">
        <f t="shared" si="8"/>
        <v>2850</v>
      </c>
      <c r="O34" s="68">
        <f t="shared" si="9"/>
        <v>11400</v>
      </c>
      <c r="P34" s="68">
        <f t="shared" si="10"/>
        <v>178600</v>
      </c>
    </row>
    <row r="35" spans="1:16" s="103" customFormat="1" ht="84">
      <c r="A35" s="43"/>
      <c r="B35" s="43" t="s">
        <v>155</v>
      </c>
      <c r="C35" s="43" t="s">
        <v>184</v>
      </c>
      <c r="D35" s="97" t="s">
        <v>185</v>
      </c>
      <c r="E35" s="68">
        <v>95000</v>
      </c>
      <c r="F35" s="67">
        <v>0.06</v>
      </c>
      <c r="G35" s="68">
        <v>0</v>
      </c>
      <c r="H35" s="68">
        <f t="shared" si="5"/>
        <v>5700</v>
      </c>
      <c r="I35" s="70">
        <v>0.025</v>
      </c>
      <c r="J35" s="68">
        <f t="shared" si="6"/>
        <v>2375</v>
      </c>
      <c r="K35" s="69">
        <v>0.02</v>
      </c>
      <c r="L35" s="68">
        <f t="shared" si="7"/>
        <v>1900</v>
      </c>
      <c r="M35" s="70">
        <v>0.015</v>
      </c>
      <c r="N35" s="68">
        <f t="shared" si="8"/>
        <v>1425</v>
      </c>
      <c r="O35" s="68">
        <f t="shared" si="9"/>
        <v>5700</v>
      </c>
      <c r="P35" s="68">
        <f t="shared" si="10"/>
        <v>89300</v>
      </c>
    </row>
    <row r="36" spans="1:16" s="103" customFormat="1" ht="84">
      <c r="A36" s="43"/>
      <c r="B36" s="43" t="s">
        <v>186</v>
      </c>
      <c r="C36" s="43" t="s">
        <v>187</v>
      </c>
      <c r="D36" s="97" t="s">
        <v>188</v>
      </c>
      <c r="E36" s="68">
        <v>380000</v>
      </c>
      <c r="F36" s="67">
        <v>0.06</v>
      </c>
      <c r="G36" s="68">
        <v>0</v>
      </c>
      <c r="H36" s="68">
        <f t="shared" si="5"/>
        <v>22800</v>
      </c>
      <c r="I36" s="70">
        <v>0.025</v>
      </c>
      <c r="J36" s="68">
        <f t="shared" si="6"/>
        <v>9500</v>
      </c>
      <c r="K36" s="69">
        <v>0.02</v>
      </c>
      <c r="L36" s="68">
        <f t="shared" si="7"/>
        <v>7600</v>
      </c>
      <c r="M36" s="70">
        <v>0.015</v>
      </c>
      <c r="N36" s="68">
        <f t="shared" si="8"/>
        <v>5700</v>
      </c>
      <c r="O36" s="68">
        <f t="shared" si="9"/>
        <v>22800</v>
      </c>
      <c r="P36" s="68">
        <f t="shared" si="10"/>
        <v>357200</v>
      </c>
    </row>
    <row r="37" spans="1:16" s="103" customFormat="1" ht="84">
      <c r="A37" s="43"/>
      <c r="B37" s="43" t="s">
        <v>186</v>
      </c>
      <c r="C37" s="43" t="s">
        <v>189</v>
      </c>
      <c r="D37" s="97" t="s">
        <v>190</v>
      </c>
      <c r="E37" s="68">
        <v>190000</v>
      </c>
      <c r="F37" s="67">
        <v>0.06</v>
      </c>
      <c r="G37" s="68">
        <v>0</v>
      </c>
      <c r="H37" s="68">
        <f t="shared" si="5"/>
        <v>11400</v>
      </c>
      <c r="I37" s="70">
        <v>0.025</v>
      </c>
      <c r="J37" s="68">
        <f t="shared" si="6"/>
        <v>4750</v>
      </c>
      <c r="K37" s="69">
        <v>0.02</v>
      </c>
      <c r="L37" s="68">
        <f t="shared" si="7"/>
        <v>3800</v>
      </c>
      <c r="M37" s="70">
        <v>0.015</v>
      </c>
      <c r="N37" s="68">
        <f t="shared" si="8"/>
        <v>2850</v>
      </c>
      <c r="O37" s="68">
        <f t="shared" si="9"/>
        <v>11400</v>
      </c>
      <c r="P37" s="68">
        <f t="shared" si="10"/>
        <v>178600</v>
      </c>
    </row>
    <row r="38" spans="1:21" s="103" customFormat="1" ht="84">
      <c r="A38" s="43"/>
      <c r="B38" s="43" t="s">
        <v>191</v>
      </c>
      <c r="C38" s="43" t="s">
        <v>192</v>
      </c>
      <c r="D38" s="97" t="s">
        <v>193</v>
      </c>
      <c r="E38" s="68">
        <v>14425</v>
      </c>
      <c r="F38" s="67">
        <v>0.06</v>
      </c>
      <c r="G38" s="68">
        <v>0</v>
      </c>
      <c r="H38" s="68">
        <f t="shared" si="5"/>
        <v>865.5</v>
      </c>
      <c r="I38" s="70">
        <v>0.025</v>
      </c>
      <c r="J38" s="68">
        <v>360.62</v>
      </c>
      <c r="K38" s="69">
        <v>0.02</v>
      </c>
      <c r="L38" s="68">
        <v>288.5</v>
      </c>
      <c r="M38" s="70">
        <v>0.015</v>
      </c>
      <c r="N38" s="68">
        <v>216.38</v>
      </c>
      <c r="O38" s="68">
        <f t="shared" si="9"/>
        <v>865.5</v>
      </c>
      <c r="P38" s="68">
        <f t="shared" si="10"/>
        <v>13559.5</v>
      </c>
      <c r="U38" s="174"/>
    </row>
    <row r="39" spans="1:18" s="178" customFormat="1" ht="63">
      <c r="A39" s="132"/>
      <c r="B39" s="132" t="s">
        <v>194</v>
      </c>
      <c r="C39" s="132" t="s">
        <v>195</v>
      </c>
      <c r="D39" s="286" t="s">
        <v>196</v>
      </c>
      <c r="E39" s="133">
        <v>215000</v>
      </c>
      <c r="F39" s="175">
        <v>0.06</v>
      </c>
      <c r="G39" s="133">
        <v>0</v>
      </c>
      <c r="H39" s="133">
        <f t="shared" si="5"/>
        <v>12900</v>
      </c>
      <c r="I39" s="176">
        <v>0.025</v>
      </c>
      <c r="J39" s="133">
        <f>E39*I39</f>
        <v>5375</v>
      </c>
      <c r="K39" s="177">
        <v>0.02</v>
      </c>
      <c r="L39" s="133">
        <f>+E39*K39</f>
        <v>4300</v>
      </c>
      <c r="M39" s="176">
        <v>0.015</v>
      </c>
      <c r="N39" s="133">
        <f>+E39*M39</f>
        <v>3225</v>
      </c>
      <c r="O39" s="133">
        <f t="shared" si="9"/>
        <v>12900</v>
      </c>
      <c r="P39" s="133">
        <f t="shared" si="10"/>
        <v>202100</v>
      </c>
      <c r="R39" s="178" t="s">
        <v>197</v>
      </c>
    </row>
    <row r="40" spans="1:18" s="178" customFormat="1" ht="63">
      <c r="A40" s="132"/>
      <c r="B40" s="132" t="s">
        <v>194</v>
      </c>
      <c r="C40" s="132" t="s">
        <v>198</v>
      </c>
      <c r="D40" s="286" t="s">
        <v>199</v>
      </c>
      <c r="E40" s="133">
        <v>430000</v>
      </c>
      <c r="F40" s="175">
        <v>0.06</v>
      </c>
      <c r="G40" s="133">
        <v>0</v>
      </c>
      <c r="H40" s="133">
        <f t="shared" si="5"/>
        <v>25800</v>
      </c>
      <c r="I40" s="176">
        <v>0.025</v>
      </c>
      <c r="J40" s="133">
        <f>E40*I40</f>
        <v>10750</v>
      </c>
      <c r="K40" s="177">
        <v>0.02</v>
      </c>
      <c r="L40" s="133">
        <f>+E40*K40</f>
        <v>8600</v>
      </c>
      <c r="M40" s="176">
        <v>0.015</v>
      </c>
      <c r="N40" s="133">
        <f>+E40*M40</f>
        <v>6450</v>
      </c>
      <c r="O40" s="133">
        <f t="shared" si="9"/>
        <v>25800</v>
      </c>
      <c r="P40" s="133">
        <f t="shared" si="10"/>
        <v>404200</v>
      </c>
      <c r="R40" s="178" t="s">
        <v>197</v>
      </c>
    </row>
    <row r="41" spans="1:18" s="178" customFormat="1" ht="63">
      <c r="A41" s="132"/>
      <c r="B41" s="132" t="s">
        <v>194</v>
      </c>
      <c r="C41" s="132" t="s">
        <v>200</v>
      </c>
      <c r="D41" s="286" t="s">
        <v>201</v>
      </c>
      <c r="E41" s="133">
        <v>129825</v>
      </c>
      <c r="F41" s="175">
        <v>0.06</v>
      </c>
      <c r="G41" s="133">
        <v>0</v>
      </c>
      <c r="H41" s="133">
        <f t="shared" si="5"/>
        <v>7789.5</v>
      </c>
      <c r="I41" s="176">
        <v>0.025</v>
      </c>
      <c r="J41" s="133">
        <v>3245.62</v>
      </c>
      <c r="K41" s="177">
        <v>0.02</v>
      </c>
      <c r="L41" s="133">
        <v>2596.5</v>
      </c>
      <c r="M41" s="176">
        <v>0.015</v>
      </c>
      <c r="N41" s="133">
        <v>1947.38</v>
      </c>
      <c r="O41" s="133">
        <f>SUM(J41+L41+N41)</f>
        <v>7789.5</v>
      </c>
      <c r="P41" s="133">
        <f>+E41-O41</f>
        <v>122035.5</v>
      </c>
      <c r="R41" s="178" t="s">
        <v>197</v>
      </c>
    </row>
    <row r="42" spans="1:17" s="59" customFormat="1" ht="23.25">
      <c r="A42" s="5"/>
      <c r="B42" s="5"/>
      <c r="C42" s="5"/>
      <c r="D42" s="98"/>
      <c r="E42" s="40"/>
      <c r="F42" s="71"/>
      <c r="G42" s="68"/>
      <c r="H42" s="68"/>
      <c r="I42" s="69"/>
      <c r="J42" s="68"/>
      <c r="K42" s="69"/>
      <c r="L42" s="68"/>
      <c r="M42" s="69"/>
      <c r="N42" s="68"/>
      <c r="O42" s="68"/>
      <c r="P42" s="68"/>
      <c r="Q42" s="38"/>
    </row>
    <row r="43" spans="1:17" s="115" customFormat="1" ht="21.75">
      <c r="A43" s="244" t="s">
        <v>39</v>
      </c>
      <c r="B43" s="245"/>
      <c r="C43" s="245"/>
      <c r="D43" s="246"/>
      <c r="E43" s="113">
        <f>SUM(E32:E42)</f>
        <v>1644250</v>
      </c>
      <c r="F43" s="113"/>
      <c r="G43" s="113">
        <f>SUM(G32:G42)</f>
        <v>0</v>
      </c>
      <c r="H43" s="113">
        <f>SUM(H32:H42)</f>
        <v>98655</v>
      </c>
      <c r="I43" s="113"/>
      <c r="J43" s="113">
        <f>SUM(J32:J42)</f>
        <v>41106.24</v>
      </c>
      <c r="K43" s="113"/>
      <c r="L43" s="113">
        <f>SUM(L32:L42)</f>
        <v>32885</v>
      </c>
      <c r="M43" s="113"/>
      <c r="N43" s="113">
        <f>SUM(N32:N42)</f>
        <v>24663.76</v>
      </c>
      <c r="O43" s="113">
        <f>SUM(O32:O42)</f>
        <v>98655</v>
      </c>
      <c r="P43" s="113">
        <f>SUM(P32:P42)</f>
        <v>1545595</v>
      </c>
      <c r="Q43" s="114"/>
    </row>
    <row r="44" spans="1:17" s="59" customFormat="1" ht="23.25">
      <c r="A44" s="108" t="s">
        <v>40</v>
      </c>
      <c r="B44" s="107"/>
      <c r="C44" s="108"/>
      <c r="D44" s="109"/>
      <c r="E44" s="110"/>
      <c r="F44" s="111"/>
      <c r="G44" s="118"/>
      <c r="H44" s="118"/>
      <c r="I44" s="119"/>
      <c r="J44" s="118"/>
      <c r="K44" s="119"/>
      <c r="L44" s="118"/>
      <c r="M44" s="119"/>
      <c r="N44" s="118"/>
      <c r="O44" s="118"/>
      <c r="P44" s="118"/>
      <c r="Q44" s="120"/>
    </row>
    <row r="45" spans="1:16" s="103" customFormat="1" ht="147">
      <c r="A45" s="43"/>
      <c r="B45" s="43" t="s">
        <v>150</v>
      </c>
      <c r="C45" s="43" t="s">
        <v>202</v>
      </c>
      <c r="D45" s="97" t="s">
        <v>203</v>
      </c>
      <c r="E45" s="68">
        <v>172500</v>
      </c>
      <c r="F45" s="67">
        <v>0.16</v>
      </c>
      <c r="G45" s="68">
        <f>+E45*F45</f>
        <v>27600</v>
      </c>
      <c r="H45" s="68">
        <v>0</v>
      </c>
      <c r="I45" s="69">
        <v>0.08</v>
      </c>
      <c r="J45" s="68">
        <f>E45*I45</f>
        <v>13800</v>
      </c>
      <c r="K45" s="69">
        <v>0.05</v>
      </c>
      <c r="L45" s="68">
        <f>+E45*K45</f>
        <v>8625</v>
      </c>
      <c r="M45" s="69">
        <v>0.03</v>
      </c>
      <c r="N45" s="68">
        <f>+E45*M45</f>
        <v>5175</v>
      </c>
      <c r="O45" s="68">
        <f>SUM(J45+L45+N45)</f>
        <v>27600</v>
      </c>
      <c r="P45" s="68">
        <f>+E45-O45</f>
        <v>144900</v>
      </c>
    </row>
    <row r="46" spans="1:16" s="103" customFormat="1" ht="84">
      <c r="A46" s="43"/>
      <c r="B46" s="43" t="s">
        <v>204</v>
      </c>
      <c r="C46" s="43" t="s">
        <v>205</v>
      </c>
      <c r="D46" s="97" t="s">
        <v>206</v>
      </c>
      <c r="E46" s="68">
        <v>129600</v>
      </c>
      <c r="F46" s="67">
        <v>0.06</v>
      </c>
      <c r="G46" s="68">
        <v>0</v>
      </c>
      <c r="H46" s="68">
        <f>+E46*F46</f>
        <v>7776</v>
      </c>
      <c r="I46" s="70">
        <v>0.025</v>
      </c>
      <c r="J46" s="68">
        <f>E46*I46</f>
        <v>3240</v>
      </c>
      <c r="K46" s="69">
        <v>0.02</v>
      </c>
      <c r="L46" s="68">
        <f>+E46*K46</f>
        <v>2592</v>
      </c>
      <c r="M46" s="70">
        <v>0.015</v>
      </c>
      <c r="N46" s="68">
        <f>+E46*M46</f>
        <v>1944</v>
      </c>
      <c r="O46" s="68">
        <f>SUM(J46+L46+N46)</f>
        <v>7776</v>
      </c>
      <c r="P46" s="68">
        <f>+E46-O46</f>
        <v>121824</v>
      </c>
    </row>
    <row r="47" spans="1:18" s="178" customFormat="1" ht="42">
      <c r="A47" s="132"/>
      <c r="B47" s="132" t="s">
        <v>194</v>
      </c>
      <c r="C47" s="132" t="s">
        <v>207</v>
      </c>
      <c r="D47" s="286" t="s">
        <v>208</v>
      </c>
      <c r="E47" s="133">
        <v>150000</v>
      </c>
      <c r="F47" s="175">
        <v>0.06</v>
      </c>
      <c r="G47" s="133">
        <v>0</v>
      </c>
      <c r="H47" s="133">
        <f>+E47*F47</f>
        <v>9000</v>
      </c>
      <c r="I47" s="176">
        <v>0.025</v>
      </c>
      <c r="J47" s="133">
        <f>E47*I47</f>
        <v>3750</v>
      </c>
      <c r="K47" s="177">
        <v>0.02</v>
      </c>
      <c r="L47" s="133">
        <f>+E47*K47</f>
        <v>3000</v>
      </c>
      <c r="M47" s="176">
        <v>0.015</v>
      </c>
      <c r="N47" s="133">
        <f>+E47*M47</f>
        <v>2250</v>
      </c>
      <c r="O47" s="133">
        <f>SUM(J47+L47+N47)</f>
        <v>9000</v>
      </c>
      <c r="P47" s="133">
        <f>+E47-O47</f>
        <v>141000</v>
      </c>
      <c r="R47" s="178" t="s">
        <v>197</v>
      </c>
    </row>
    <row r="48" spans="1:17" s="72" customFormat="1" ht="23.25">
      <c r="A48" s="43"/>
      <c r="B48" s="43"/>
      <c r="C48" s="43"/>
      <c r="D48" s="97"/>
      <c r="E48" s="68"/>
      <c r="F48" s="71"/>
      <c r="G48" s="68"/>
      <c r="H48" s="68"/>
      <c r="I48" s="70"/>
      <c r="J48" s="68"/>
      <c r="K48" s="69"/>
      <c r="L48" s="68"/>
      <c r="M48" s="70"/>
      <c r="N48" s="68"/>
      <c r="O48" s="68"/>
      <c r="P48" s="68"/>
      <c r="Q48" s="46"/>
    </row>
    <row r="49" spans="1:17" s="115" customFormat="1" ht="21.75">
      <c r="A49" s="240" t="s">
        <v>41</v>
      </c>
      <c r="B49" s="240"/>
      <c r="C49" s="240"/>
      <c r="D49" s="240"/>
      <c r="E49" s="121">
        <f>SUM(E45:E48)</f>
        <v>452100</v>
      </c>
      <c r="F49" s="121"/>
      <c r="G49" s="121">
        <f>SUM(G45:G48)</f>
        <v>27600</v>
      </c>
      <c r="H49" s="121">
        <f>SUM(H45:H48)</f>
        <v>16776</v>
      </c>
      <c r="I49" s="121"/>
      <c r="J49" s="121">
        <f>SUM(J45:J48)</f>
        <v>20790</v>
      </c>
      <c r="K49" s="121"/>
      <c r="L49" s="121">
        <f>SUM(L45:L48)</f>
        <v>14217</v>
      </c>
      <c r="M49" s="121"/>
      <c r="N49" s="121">
        <f>SUM(N45:N48)</f>
        <v>9369</v>
      </c>
      <c r="O49" s="121">
        <f>SUM(O45:O48)</f>
        <v>44376</v>
      </c>
      <c r="P49" s="121">
        <f>SUM(P45:P48)</f>
        <v>407724</v>
      </c>
      <c r="Q49" s="114"/>
    </row>
    <row r="50" spans="1:17" s="59" customFormat="1" ht="23.25">
      <c r="A50" s="107" t="s">
        <v>42</v>
      </c>
      <c r="B50" s="107"/>
      <c r="C50" s="108"/>
      <c r="D50" s="109"/>
      <c r="E50" s="110"/>
      <c r="F50" s="111"/>
      <c r="G50" s="118"/>
      <c r="H50" s="118"/>
      <c r="I50" s="119"/>
      <c r="J50" s="118"/>
      <c r="K50" s="119"/>
      <c r="L50" s="118"/>
      <c r="M50" s="119"/>
      <c r="N50" s="118"/>
      <c r="O50" s="118"/>
      <c r="P50" s="118"/>
      <c r="Q50" s="120"/>
    </row>
    <row r="51" spans="1:16" s="103" customFormat="1" ht="105">
      <c r="A51" s="43"/>
      <c r="B51" s="43" t="s">
        <v>131</v>
      </c>
      <c r="C51" s="43" t="s">
        <v>209</v>
      </c>
      <c r="D51" s="97" t="s">
        <v>210</v>
      </c>
      <c r="E51" s="68">
        <v>100000</v>
      </c>
      <c r="F51" s="67">
        <v>0.16</v>
      </c>
      <c r="G51" s="68">
        <f>+E51*F51</f>
        <v>16000</v>
      </c>
      <c r="H51" s="68">
        <v>0</v>
      </c>
      <c r="I51" s="69">
        <v>0.08</v>
      </c>
      <c r="J51" s="68">
        <f aca="true" t="shared" si="11" ref="J51:J67">E51*I51</f>
        <v>8000</v>
      </c>
      <c r="K51" s="69">
        <v>0.05</v>
      </c>
      <c r="L51" s="68">
        <f>+E51*K51</f>
        <v>5000</v>
      </c>
      <c r="M51" s="69">
        <v>0.03</v>
      </c>
      <c r="N51" s="68">
        <f aca="true" t="shared" si="12" ref="N51:N67">+E51*M51</f>
        <v>3000</v>
      </c>
      <c r="O51" s="68">
        <f aca="true" t="shared" si="13" ref="O51:O67">SUM(J51+L51+N51)</f>
        <v>16000</v>
      </c>
      <c r="P51" s="68">
        <f aca="true" t="shared" si="14" ref="P51:P67">+E51-O51</f>
        <v>84000</v>
      </c>
    </row>
    <row r="52" spans="1:16" s="103" customFormat="1" ht="105">
      <c r="A52" s="43"/>
      <c r="B52" s="43" t="s">
        <v>131</v>
      </c>
      <c r="C52" s="43" t="s">
        <v>211</v>
      </c>
      <c r="D52" s="97" t="s">
        <v>212</v>
      </c>
      <c r="E52" s="68">
        <v>35000</v>
      </c>
      <c r="F52" s="67">
        <v>0.16</v>
      </c>
      <c r="G52" s="68">
        <f>+E52*F52</f>
        <v>5600</v>
      </c>
      <c r="H52" s="68">
        <v>0</v>
      </c>
      <c r="I52" s="69">
        <v>0.08</v>
      </c>
      <c r="J52" s="68">
        <f t="shared" si="11"/>
        <v>2800</v>
      </c>
      <c r="K52" s="69">
        <v>0.05</v>
      </c>
      <c r="L52" s="68">
        <f>+E52*K52</f>
        <v>1750</v>
      </c>
      <c r="M52" s="69">
        <v>0.03</v>
      </c>
      <c r="N52" s="68">
        <f t="shared" si="12"/>
        <v>1050</v>
      </c>
      <c r="O52" s="68">
        <f t="shared" si="13"/>
        <v>5600</v>
      </c>
      <c r="P52" s="68">
        <f t="shared" si="14"/>
        <v>29400</v>
      </c>
    </row>
    <row r="53" spans="1:16" s="103" customFormat="1" ht="84">
      <c r="A53" s="43"/>
      <c r="B53" s="43" t="s">
        <v>213</v>
      </c>
      <c r="C53" s="43" t="s">
        <v>214</v>
      </c>
      <c r="D53" s="97" t="s">
        <v>215</v>
      </c>
      <c r="E53" s="68">
        <v>40000</v>
      </c>
      <c r="F53" s="67">
        <v>0.16</v>
      </c>
      <c r="G53" s="68">
        <f>+E53*F53</f>
        <v>6400</v>
      </c>
      <c r="H53" s="68">
        <v>0</v>
      </c>
      <c r="I53" s="69">
        <v>0.08</v>
      </c>
      <c r="J53" s="68">
        <f t="shared" si="11"/>
        <v>3200</v>
      </c>
      <c r="K53" s="69">
        <v>0.05</v>
      </c>
      <c r="L53" s="68">
        <f>+E53*K53</f>
        <v>2000</v>
      </c>
      <c r="M53" s="69">
        <v>0.03</v>
      </c>
      <c r="N53" s="68">
        <f t="shared" si="12"/>
        <v>1200</v>
      </c>
      <c r="O53" s="68">
        <f t="shared" si="13"/>
        <v>6400</v>
      </c>
      <c r="P53" s="68">
        <f t="shared" si="14"/>
        <v>33600</v>
      </c>
    </row>
    <row r="54" spans="1:16" s="103" customFormat="1" ht="63">
      <c r="A54" s="43"/>
      <c r="B54" s="43" t="s">
        <v>147</v>
      </c>
      <c r="C54" s="43" t="s">
        <v>216</v>
      </c>
      <c r="D54" s="97" t="s">
        <v>217</v>
      </c>
      <c r="E54" s="68">
        <v>147730.72</v>
      </c>
      <c r="F54" s="67">
        <v>0.06</v>
      </c>
      <c r="G54" s="68">
        <v>0</v>
      </c>
      <c r="H54" s="68">
        <v>8863.85</v>
      </c>
      <c r="I54" s="70">
        <v>0.025</v>
      </c>
      <c r="J54" s="68">
        <v>3693.27</v>
      </c>
      <c r="K54" s="69">
        <v>0.02</v>
      </c>
      <c r="L54" s="68">
        <v>2954.62</v>
      </c>
      <c r="M54" s="70">
        <v>0.015</v>
      </c>
      <c r="N54" s="68">
        <v>2215.96</v>
      </c>
      <c r="O54" s="68">
        <f t="shared" si="13"/>
        <v>8863.849999999999</v>
      </c>
      <c r="P54" s="68">
        <f>+E54-O54</f>
        <v>138866.87</v>
      </c>
    </row>
    <row r="55" spans="1:16" s="103" customFormat="1" ht="84">
      <c r="A55" s="43"/>
      <c r="B55" s="43" t="s">
        <v>218</v>
      </c>
      <c r="C55" s="43" t="s">
        <v>219</v>
      </c>
      <c r="D55" s="97" t="s">
        <v>220</v>
      </c>
      <c r="E55" s="68">
        <v>433700</v>
      </c>
      <c r="F55" s="67">
        <v>0.06</v>
      </c>
      <c r="G55" s="68">
        <v>0</v>
      </c>
      <c r="H55" s="68">
        <f>+E55*F55</f>
        <v>26022</v>
      </c>
      <c r="I55" s="70">
        <v>0.025</v>
      </c>
      <c r="J55" s="68">
        <f t="shared" si="11"/>
        <v>10842.5</v>
      </c>
      <c r="K55" s="69">
        <v>0.02</v>
      </c>
      <c r="L55" s="68">
        <f aca="true" t="shared" si="15" ref="L55:L67">+E55*K55</f>
        <v>8674</v>
      </c>
      <c r="M55" s="70">
        <v>0.015</v>
      </c>
      <c r="N55" s="68">
        <f t="shared" si="12"/>
        <v>6505.5</v>
      </c>
      <c r="O55" s="68">
        <f t="shared" si="13"/>
        <v>26022</v>
      </c>
      <c r="P55" s="68">
        <f t="shared" si="14"/>
        <v>407678</v>
      </c>
    </row>
    <row r="56" spans="1:16" s="103" customFormat="1" ht="63">
      <c r="A56" s="43"/>
      <c r="B56" s="43" t="s">
        <v>218</v>
      </c>
      <c r="C56" s="43" t="s">
        <v>221</v>
      </c>
      <c r="D56" s="97" t="s">
        <v>222</v>
      </c>
      <c r="E56" s="68">
        <v>3300</v>
      </c>
      <c r="F56" s="67">
        <v>0.06</v>
      </c>
      <c r="G56" s="68">
        <v>0</v>
      </c>
      <c r="H56" s="68">
        <f>+E56*F56</f>
        <v>198</v>
      </c>
      <c r="I56" s="70">
        <v>0.025</v>
      </c>
      <c r="J56" s="68">
        <f t="shared" si="11"/>
        <v>82.5</v>
      </c>
      <c r="K56" s="69">
        <v>0.02</v>
      </c>
      <c r="L56" s="68">
        <f t="shared" si="15"/>
        <v>66</v>
      </c>
      <c r="M56" s="70">
        <v>0.015</v>
      </c>
      <c r="N56" s="68">
        <f t="shared" si="12"/>
        <v>49.5</v>
      </c>
      <c r="O56" s="68">
        <f t="shared" si="13"/>
        <v>198</v>
      </c>
      <c r="P56" s="68">
        <f t="shared" si="14"/>
        <v>3102</v>
      </c>
    </row>
    <row r="57" spans="1:16" s="103" customFormat="1" ht="84">
      <c r="A57" s="43"/>
      <c r="B57" s="43" t="s">
        <v>155</v>
      </c>
      <c r="C57" s="43" t="s">
        <v>223</v>
      </c>
      <c r="D57" s="97" t="s">
        <v>224</v>
      </c>
      <c r="E57" s="68">
        <v>5700</v>
      </c>
      <c r="F57" s="67">
        <v>0.06</v>
      </c>
      <c r="G57" s="68">
        <v>0</v>
      </c>
      <c r="H57" s="68">
        <f>+E57*F57</f>
        <v>342</v>
      </c>
      <c r="I57" s="70">
        <v>0.025</v>
      </c>
      <c r="J57" s="68">
        <f t="shared" si="11"/>
        <v>142.5</v>
      </c>
      <c r="K57" s="69">
        <v>0.02</v>
      </c>
      <c r="L57" s="68">
        <f t="shared" si="15"/>
        <v>114</v>
      </c>
      <c r="M57" s="70">
        <v>0.015</v>
      </c>
      <c r="N57" s="68">
        <f t="shared" si="12"/>
        <v>85.5</v>
      </c>
      <c r="O57" s="68">
        <f t="shared" si="13"/>
        <v>342</v>
      </c>
      <c r="P57" s="68">
        <f t="shared" si="14"/>
        <v>5358</v>
      </c>
    </row>
    <row r="58" spans="1:16" s="102" customFormat="1" ht="63">
      <c r="A58" s="100"/>
      <c r="B58" s="100" t="s">
        <v>155</v>
      </c>
      <c r="C58" s="100" t="s">
        <v>225</v>
      </c>
      <c r="D58" s="285" t="s">
        <v>226</v>
      </c>
      <c r="E58" s="94">
        <v>5500</v>
      </c>
      <c r="F58" s="99">
        <v>0.16</v>
      </c>
      <c r="G58" s="94">
        <f>+E58*F58</f>
        <v>880</v>
      </c>
      <c r="H58" s="94">
        <v>0</v>
      </c>
      <c r="I58" s="95">
        <v>0.08</v>
      </c>
      <c r="J58" s="94">
        <f t="shared" si="11"/>
        <v>440</v>
      </c>
      <c r="K58" s="95">
        <v>0.05</v>
      </c>
      <c r="L58" s="94">
        <f t="shared" si="15"/>
        <v>275</v>
      </c>
      <c r="M58" s="95">
        <v>0.03</v>
      </c>
      <c r="N58" s="94">
        <f t="shared" si="12"/>
        <v>165</v>
      </c>
      <c r="O58" s="94">
        <f t="shared" si="13"/>
        <v>880</v>
      </c>
      <c r="P58" s="94">
        <f t="shared" si="14"/>
        <v>4620</v>
      </c>
    </row>
    <row r="59" spans="1:16" s="102" customFormat="1" ht="21">
      <c r="A59" s="100"/>
      <c r="B59" s="100" t="s">
        <v>155</v>
      </c>
      <c r="C59" s="100" t="s">
        <v>227</v>
      </c>
      <c r="D59" s="285" t="s">
        <v>228</v>
      </c>
      <c r="E59" s="94">
        <v>-5500</v>
      </c>
      <c r="F59" s="99">
        <v>0.16</v>
      </c>
      <c r="G59" s="94">
        <f>+E59*F59</f>
        <v>-880</v>
      </c>
      <c r="H59" s="94">
        <v>0</v>
      </c>
      <c r="I59" s="95">
        <v>0.08</v>
      </c>
      <c r="J59" s="94">
        <f t="shared" si="11"/>
        <v>-440</v>
      </c>
      <c r="K59" s="95">
        <v>0.05</v>
      </c>
      <c r="L59" s="94">
        <f t="shared" si="15"/>
        <v>-275</v>
      </c>
      <c r="M59" s="95">
        <v>0.03</v>
      </c>
      <c r="N59" s="94">
        <f t="shared" si="12"/>
        <v>-165</v>
      </c>
      <c r="O59" s="94">
        <f t="shared" si="13"/>
        <v>-880</v>
      </c>
      <c r="P59" s="94">
        <f t="shared" si="14"/>
        <v>-4620</v>
      </c>
    </row>
    <row r="60" spans="1:16" s="103" customFormat="1" ht="84">
      <c r="A60" s="43"/>
      <c r="B60" s="43" t="s">
        <v>229</v>
      </c>
      <c r="C60" s="43" t="s">
        <v>230</v>
      </c>
      <c r="D60" s="97" t="s">
        <v>231</v>
      </c>
      <c r="E60" s="68">
        <v>3000</v>
      </c>
      <c r="F60" s="67">
        <v>0.06</v>
      </c>
      <c r="G60" s="68">
        <v>0</v>
      </c>
      <c r="H60" s="68">
        <f>+E60*F60</f>
        <v>180</v>
      </c>
      <c r="I60" s="70">
        <v>0.025</v>
      </c>
      <c r="J60" s="68">
        <f t="shared" si="11"/>
        <v>75</v>
      </c>
      <c r="K60" s="69">
        <v>0.02</v>
      </c>
      <c r="L60" s="68">
        <f t="shared" si="15"/>
        <v>60</v>
      </c>
      <c r="M60" s="70">
        <v>0.015</v>
      </c>
      <c r="N60" s="68">
        <f t="shared" si="12"/>
        <v>45</v>
      </c>
      <c r="O60" s="68">
        <f t="shared" si="13"/>
        <v>180</v>
      </c>
      <c r="P60" s="68">
        <f t="shared" si="14"/>
        <v>2820</v>
      </c>
    </row>
    <row r="61" spans="1:16" s="103" customFormat="1" ht="84">
      <c r="A61" s="43"/>
      <c r="B61" s="43" t="s">
        <v>229</v>
      </c>
      <c r="C61" s="43" t="s">
        <v>232</v>
      </c>
      <c r="D61" s="97" t="s">
        <v>233</v>
      </c>
      <c r="E61" s="68">
        <v>3000</v>
      </c>
      <c r="F61" s="67">
        <v>0.06</v>
      </c>
      <c r="G61" s="68">
        <v>0</v>
      </c>
      <c r="H61" s="68">
        <f>+E61*F61</f>
        <v>180</v>
      </c>
      <c r="I61" s="70">
        <v>0.025</v>
      </c>
      <c r="J61" s="68">
        <f t="shared" si="11"/>
        <v>75</v>
      </c>
      <c r="K61" s="69">
        <v>0.02</v>
      </c>
      <c r="L61" s="68">
        <f t="shared" si="15"/>
        <v>60</v>
      </c>
      <c r="M61" s="70">
        <v>0.015</v>
      </c>
      <c r="N61" s="68">
        <f t="shared" si="12"/>
        <v>45</v>
      </c>
      <c r="O61" s="68">
        <f t="shared" si="13"/>
        <v>180</v>
      </c>
      <c r="P61" s="68">
        <f t="shared" si="14"/>
        <v>2820</v>
      </c>
    </row>
    <row r="62" spans="1:16" s="103" customFormat="1" ht="84">
      <c r="A62" s="43"/>
      <c r="B62" s="43" t="s">
        <v>234</v>
      </c>
      <c r="C62" s="43" t="s">
        <v>235</v>
      </c>
      <c r="D62" s="97" t="s">
        <v>236</v>
      </c>
      <c r="E62" s="68">
        <v>30800</v>
      </c>
      <c r="F62" s="67">
        <v>0.06</v>
      </c>
      <c r="G62" s="68">
        <v>0</v>
      </c>
      <c r="H62" s="68">
        <f aca="true" t="shared" si="16" ref="H62:H67">+E62*F62</f>
        <v>1848</v>
      </c>
      <c r="I62" s="70">
        <v>0.025</v>
      </c>
      <c r="J62" s="68">
        <f t="shared" si="11"/>
        <v>770</v>
      </c>
      <c r="K62" s="69">
        <v>0.02</v>
      </c>
      <c r="L62" s="68">
        <f t="shared" si="15"/>
        <v>616</v>
      </c>
      <c r="M62" s="70">
        <v>0.015</v>
      </c>
      <c r="N62" s="68">
        <f t="shared" si="12"/>
        <v>462</v>
      </c>
      <c r="O62" s="68">
        <f t="shared" si="13"/>
        <v>1848</v>
      </c>
      <c r="P62" s="68">
        <f t="shared" si="14"/>
        <v>28952</v>
      </c>
    </row>
    <row r="63" spans="1:16" s="103" customFormat="1" ht="63">
      <c r="A63" s="43"/>
      <c r="B63" s="43" t="s">
        <v>237</v>
      </c>
      <c r="C63" s="43" t="s">
        <v>238</v>
      </c>
      <c r="D63" s="97" t="s">
        <v>239</v>
      </c>
      <c r="E63" s="68">
        <v>6400</v>
      </c>
      <c r="F63" s="67">
        <v>0.06</v>
      </c>
      <c r="G63" s="68">
        <v>0</v>
      </c>
      <c r="H63" s="68">
        <f t="shared" si="16"/>
        <v>384</v>
      </c>
      <c r="I63" s="70">
        <v>0.025</v>
      </c>
      <c r="J63" s="68">
        <f t="shared" si="11"/>
        <v>160</v>
      </c>
      <c r="K63" s="69">
        <v>0.02</v>
      </c>
      <c r="L63" s="68">
        <f t="shared" si="15"/>
        <v>128</v>
      </c>
      <c r="M63" s="70">
        <v>0.015</v>
      </c>
      <c r="N63" s="68">
        <f t="shared" si="12"/>
        <v>96</v>
      </c>
      <c r="O63" s="68">
        <f t="shared" si="13"/>
        <v>384</v>
      </c>
      <c r="P63" s="68">
        <f t="shared" si="14"/>
        <v>6016</v>
      </c>
    </row>
    <row r="64" spans="1:16" s="103" customFormat="1" ht="84">
      <c r="A64" s="43"/>
      <c r="B64" s="43" t="s">
        <v>186</v>
      </c>
      <c r="C64" s="43" t="s">
        <v>240</v>
      </c>
      <c r="D64" s="97" t="s">
        <v>241</v>
      </c>
      <c r="E64" s="68">
        <v>12500</v>
      </c>
      <c r="F64" s="67">
        <v>0.06</v>
      </c>
      <c r="G64" s="68">
        <v>0</v>
      </c>
      <c r="H64" s="68">
        <f t="shared" si="16"/>
        <v>750</v>
      </c>
      <c r="I64" s="70">
        <v>0.025</v>
      </c>
      <c r="J64" s="68">
        <f t="shared" si="11"/>
        <v>312.5</v>
      </c>
      <c r="K64" s="69">
        <v>0.02</v>
      </c>
      <c r="L64" s="68">
        <f t="shared" si="15"/>
        <v>250</v>
      </c>
      <c r="M64" s="70">
        <v>0.015</v>
      </c>
      <c r="N64" s="68">
        <f t="shared" si="12"/>
        <v>187.5</v>
      </c>
      <c r="O64" s="68">
        <f t="shared" si="13"/>
        <v>750</v>
      </c>
      <c r="P64" s="68">
        <f t="shared" si="14"/>
        <v>11750</v>
      </c>
    </row>
    <row r="65" spans="1:16" s="103" customFormat="1" ht="84">
      <c r="A65" s="43"/>
      <c r="B65" s="43" t="s">
        <v>186</v>
      </c>
      <c r="C65" s="43" t="s">
        <v>242</v>
      </c>
      <c r="D65" s="97" t="s">
        <v>243</v>
      </c>
      <c r="E65" s="68">
        <v>4800</v>
      </c>
      <c r="F65" s="67">
        <v>0.06</v>
      </c>
      <c r="G65" s="68">
        <v>0</v>
      </c>
      <c r="H65" s="68">
        <f t="shared" si="16"/>
        <v>288</v>
      </c>
      <c r="I65" s="70">
        <v>0.025</v>
      </c>
      <c r="J65" s="68">
        <f t="shared" si="11"/>
        <v>120</v>
      </c>
      <c r="K65" s="69">
        <v>0.02</v>
      </c>
      <c r="L65" s="68">
        <f t="shared" si="15"/>
        <v>96</v>
      </c>
      <c r="M65" s="70">
        <v>0.015</v>
      </c>
      <c r="N65" s="68">
        <f t="shared" si="12"/>
        <v>72</v>
      </c>
      <c r="O65" s="68">
        <f t="shared" si="13"/>
        <v>288</v>
      </c>
      <c r="P65" s="68">
        <f t="shared" si="14"/>
        <v>4512</v>
      </c>
    </row>
    <row r="66" spans="1:16" s="103" customFormat="1" ht="84">
      <c r="A66" s="43"/>
      <c r="B66" s="43" t="s">
        <v>244</v>
      </c>
      <c r="C66" s="43" t="s">
        <v>245</v>
      </c>
      <c r="D66" s="97" t="s">
        <v>246</v>
      </c>
      <c r="E66" s="68">
        <v>3600</v>
      </c>
      <c r="F66" s="67">
        <v>0.06</v>
      </c>
      <c r="G66" s="68">
        <v>0</v>
      </c>
      <c r="H66" s="68">
        <f t="shared" si="16"/>
        <v>216</v>
      </c>
      <c r="I66" s="70">
        <v>0.025</v>
      </c>
      <c r="J66" s="68">
        <f t="shared" si="11"/>
        <v>90</v>
      </c>
      <c r="K66" s="69">
        <v>0.02</v>
      </c>
      <c r="L66" s="68">
        <f t="shared" si="15"/>
        <v>72</v>
      </c>
      <c r="M66" s="70">
        <v>0.015</v>
      </c>
      <c r="N66" s="68">
        <f t="shared" si="12"/>
        <v>54</v>
      </c>
      <c r="O66" s="68">
        <f t="shared" si="13"/>
        <v>216</v>
      </c>
      <c r="P66" s="68">
        <f t="shared" si="14"/>
        <v>3384</v>
      </c>
    </row>
    <row r="67" spans="1:16" s="103" customFormat="1" ht="84">
      <c r="A67" s="43"/>
      <c r="B67" s="43" t="s">
        <v>244</v>
      </c>
      <c r="C67" s="43" t="s">
        <v>247</v>
      </c>
      <c r="D67" s="97" t="s">
        <v>248</v>
      </c>
      <c r="E67" s="68">
        <v>3400</v>
      </c>
      <c r="F67" s="67">
        <v>0.06</v>
      </c>
      <c r="G67" s="68">
        <v>0</v>
      </c>
      <c r="H67" s="68">
        <f t="shared" si="16"/>
        <v>204</v>
      </c>
      <c r="I67" s="70">
        <v>0.025</v>
      </c>
      <c r="J67" s="68">
        <f t="shared" si="11"/>
        <v>85</v>
      </c>
      <c r="K67" s="69">
        <v>0.02</v>
      </c>
      <c r="L67" s="68">
        <f t="shared" si="15"/>
        <v>68</v>
      </c>
      <c r="M67" s="70">
        <v>0.015</v>
      </c>
      <c r="N67" s="68">
        <f t="shared" si="12"/>
        <v>51</v>
      </c>
      <c r="O67" s="68">
        <f t="shared" si="13"/>
        <v>204</v>
      </c>
      <c r="P67" s="68">
        <f t="shared" si="14"/>
        <v>3196</v>
      </c>
    </row>
    <row r="68" spans="1:17" s="59" customFormat="1" ht="23.25">
      <c r="A68" s="5"/>
      <c r="B68" s="5"/>
      <c r="C68" s="5"/>
      <c r="D68" s="98"/>
      <c r="E68" s="40"/>
      <c r="F68" s="71"/>
      <c r="G68" s="68"/>
      <c r="H68" s="68"/>
      <c r="I68" s="69"/>
      <c r="J68" s="68"/>
      <c r="K68" s="69"/>
      <c r="L68" s="68"/>
      <c r="M68" s="69"/>
      <c r="N68" s="68"/>
      <c r="O68" s="68"/>
      <c r="P68" s="68"/>
      <c r="Q68" s="38"/>
    </row>
    <row r="69" spans="1:17" s="115" customFormat="1" ht="21.75">
      <c r="A69" s="240" t="s">
        <v>43</v>
      </c>
      <c r="B69" s="240"/>
      <c r="C69" s="240"/>
      <c r="D69" s="240"/>
      <c r="E69" s="113">
        <f>SUM(E51:E68)</f>
        <v>832930.72</v>
      </c>
      <c r="F69" s="113"/>
      <c r="G69" s="113">
        <f>SUM(G51:G68)</f>
        <v>28000</v>
      </c>
      <c r="H69" s="113">
        <f>SUM(H51:H68)</f>
        <v>39475.85</v>
      </c>
      <c r="I69" s="113"/>
      <c r="J69" s="113">
        <f>SUM(J51:J68)</f>
        <v>30448.27</v>
      </c>
      <c r="K69" s="113"/>
      <c r="L69" s="113">
        <f>SUM(L51:L68)</f>
        <v>21908.62</v>
      </c>
      <c r="M69" s="113"/>
      <c r="N69" s="113">
        <f>SUM(N51:N68)</f>
        <v>15118.96</v>
      </c>
      <c r="O69" s="113">
        <f>SUM(O51:O68)</f>
        <v>67475.85</v>
      </c>
      <c r="P69" s="113">
        <f>SUM(P51:P68)</f>
        <v>765454.87</v>
      </c>
      <c r="Q69" s="114"/>
    </row>
    <row r="70" spans="1:17" s="59" customFormat="1" ht="23.25">
      <c r="A70" s="107" t="s">
        <v>44</v>
      </c>
      <c r="B70" s="107"/>
      <c r="C70" s="108"/>
      <c r="D70" s="109"/>
      <c r="E70" s="110"/>
      <c r="F70" s="111"/>
      <c r="G70" s="118"/>
      <c r="H70" s="118"/>
      <c r="I70" s="119"/>
      <c r="J70" s="118"/>
      <c r="K70" s="119"/>
      <c r="L70" s="118"/>
      <c r="M70" s="119"/>
      <c r="N70" s="118"/>
      <c r="O70" s="118"/>
      <c r="P70" s="118"/>
      <c r="Q70" s="120"/>
    </row>
    <row r="71" spans="1:16" s="103" customFormat="1" ht="84">
      <c r="A71" s="43"/>
      <c r="B71" s="43" t="s">
        <v>155</v>
      </c>
      <c r="C71" s="43" t="s">
        <v>249</v>
      </c>
      <c r="D71" s="97" t="s">
        <v>250</v>
      </c>
      <c r="E71" s="68">
        <v>200000</v>
      </c>
      <c r="F71" s="67">
        <v>0.16</v>
      </c>
      <c r="G71" s="68">
        <f>+E71*F71</f>
        <v>32000</v>
      </c>
      <c r="H71" s="68">
        <v>0</v>
      </c>
      <c r="I71" s="69">
        <v>0.08</v>
      </c>
      <c r="J71" s="68">
        <f>E71*I71</f>
        <v>16000</v>
      </c>
      <c r="K71" s="69">
        <v>0.05</v>
      </c>
      <c r="L71" s="68">
        <f>+E71*K71</f>
        <v>10000</v>
      </c>
      <c r="M71" s="69">
        <v>0.03</v>
      </c>
      <c r="N71" s="68">
        <f>+E71*M71</f>
        <v>6000</v>
      </c>
      <c r="O71" s="68">
        <f>SUM(J71+L71+N71)</f>
        <v>32000</v>
      </c>
      <c r="P71" s="68">
        <f>+E71-O71</f>
        <v>168000</v>
      </c>
    </row>
    <row r="72" spans="1:16" s="103" customFormat="1" ht="84">
      <c r="A72" s="43"/>
      <c r="B72" s="43" t="s">
        <v>186</v>
      </c>
      <c r="C72" s="43" t="s">
        <v>251</v>
      </c>
      <c r="D72" s="287" t="s">
        <v>252</v>
      </c>
      <c r="E72" s="68">
        <v>250000</v>
      </c>
      <c r="F72" s="67">
        <v>0.16</v>
      </c>
      <c r="G72" s="68">
        <f>+E72*F72</f>
        <v>40000</v>
      </c>
      <c r="H72" s="68">
        <v>0</v>
      </c>
      <c r="I72" s="69">
        <v>0.08</v>
      </c>
      <c r="J72" s="68">
        <f>E72*I72</f>
        <v>20000</v>
      </c>
      <c r="K72" s="69">
        <v>0.05</v>
      </c>
      <c r="L72" s="68">
        <f>+E72*K72</f>
        <v>12500</v>
      </c>
      <c r="M72" s="69">
        <v>0.03</v>
      </c>
      <c r="N72" s="68">
        <f>+E72*M72</f>
        <v>7500</v>
      </c>
      <c r="O72" s="68">
        <f>SUM(J72+L72+N72)</f>
        <v>40000</v>
      </c>
      <c r="P72" s="68">
        <f>+E72-O72</f>
        <v>210000</v>
      </c>
    </row>
    <row r="73" spans="1:17" s="59" customFormat="1" ht="23.25">
      <c r="A73" s="5"/>
      <c r="B73" s="5"/>
      <c r="C73" s="5"/>
      <c r="D73" s="98"/>
      <c r="E73" s="40"/>
      <c r="F73" s="71"/>
      <c r="G73" s="68"/>
      <c r="H73" s="68"/>
      <c r="I73" s="69"/>
      <c r="J73" s="68"/>
      <c r="K73" s="69"/>
      <c r="L73" s="68"/>
      <c r="M73" s="69"/>
      <c r="N73" s="68"/>
      <c r="O73" s="68"/>
      <c r="P73" s="68"/>
      <c r="Q73" s="38"/>
    </row>
    <row r="74" spans="1:17" s="115" customFormat="1" ht="21.75">
      <c r="A74" s="240" t="s">
        <v>45</v>
      </c>
      <c r="B74" s="240"/>
      <c r="C74" s="240"/>
      <c r="D74" s="240"/>
      <c r="E74" s="113">
        <f>SUM(E71:E73)</f>
        <v>450000</v>
      </c>
      <c r="F74" s="113"/>
      <c r="G74" s="113">
        <f>SUM(G71:G73)</f>
        <v>72000</v>
      </c>
      <c r="H74" s="113">
        <f>SUM(H71:H73)</f>
        <v>0</v>
      </c>
      <c r="I74" s="113"/>
      <c r="J74" s="113">
        <f>SUM(J71:J73)</f>
        <v>36000</v>
      </c>
      <c r="K74" s="113"/>
      <c r="L74" s="113">
        <f>SUM(L71:L73)</f>
        <v>22500</v>
      </c>
      <c r="M74" s="113"/>
      <c r="N74" s="113">
        <f>SUM(N71:N73)</f>
        <v>13500</v>
      </c>
      <c r="O74" s="113">
        <f>SUM(O71:O73)</f>
        <v>72000</v>
      </c>
      <c r="P74" s="113">
        <f>SUM(P71:P73)</f>
        <v>378000</v>
      </c>
      <c r="Q74" s="114"/>
    </row>
    <row r="75" spans="1:17" s="59" customFormat="1" ht="23.25">
      <c r="A75" s="107" t="s">
        <v>46</v>
      </c>
      <c r="B75" s="107"/>
      <c r="C75" s="108"/>
      <c r="D75" s="109"/>
      <c r="E75" s="110"/>
      <c r="F75" s="111"/>
      <c r="G75" s="118"/>
      <c r="H75" s="118"/>
      <c r="I75" s="119"/>
      <c r="J75" s="118"/>
      <c r="K75" s="119"/>
      <c r="L75" s="118"/>
      <c r="M75" s="119"/>
      <c r="N75" s="118"/>
      <c r="O75" s="118"/>
      <c r="P75" s="118"/>
      <c r="Q75" s="120"/>
    </row>
    <row r="76" spans="1:17" s="59" customFormat="1" ht="23.25">
      <c r="A76" s="5"/>
      <c r="B76" s="5"/>
      <c r="C76" s="5"/>
      <c r="D76" s="98"/>
      <c r="E76" s="40"/>
      <c r="F76" s="71"/>
      <c r="G76" s="68"/>
      <c r="H76" s="68"/>
      <c r="I76" s="69"/>
      <c r="J76" s="68"/>
      <c r="K76" s="69"/>
      <c r="L76" s="68"/>
      <c r="M76" s="69"/>
      <c r="N76" s="68"/>
      <c r="O76" s="68"/>
      <c r="P76" s="68"/>
      <c r="Q76" s="38"/>
    </row>
    <row r="77" spans="1:17" s="115" customFormat="1" ht="21.75">
      <c r="A77" s="240" t="s">
        <v>47</v>
      </c>
      <c r="B77" s="240"/>
      <c r="C77" s="240"/>
      <c r="D77" s="240"/>
      <c r="E77" s="113">
        <f>SUM(E76:E76)</f>
        <v>0</v>
      </c>
      <c r="F77" s="113"/>
      <c r="G77" s="113">
        <f>SUM(G76:G76)</f>
        <v>0</v>
      </c>
      <c r="H77" s="113">
        <f>SUM(H76:H76)</f>
        <v>0</v>
      </c>
      <c r="I77" s="113"/>
      <c r="J77" s="113">
        <f>SUM(J76:J76)</f>
        <v>0</v>
      </c>
      <c r="K77" s="113"/>
      <c r="L77" s="113">
        <f>SUM(L76:L76)</f>
        <v>0</v>
      </c>
      <c r="M77" s="113"/>
      <c r="N77" s="113">
        <f>SUM(N76:N76)</f>
        <v>0</v>
      </c>
      <c r="O77" s="113">
        <f>SUM(O76:O76)</f>
        <v>0</v>
      </c>
      <c r="P77" s="113">
        <f>SUM(P76:P76)</f>
        <v>0</v>
      </c>
      <c r="Q77" s="114"/>
    </row>
    <row r="78" spans="1:17" s="59" customFormat="1" ht="23.25">
      <c r="A78" s="122" t="s">
        <v>48</v>
      </c>
      <c r="B78" s="108"/>
      <c r="C78" s="108"/>
      <c r="D78" s="109"/>
      <c r="E78" s="110"/>
      <c r="F78" s="111"/>
      <c r="G78" s="118"/>
      <c r="H78" s="118"/>
      <c r="I78" s="119"/>
      <c r="J78" s="118"/>
      <c r="K78" s="119"/>
      <c r="L78" s="118"/>
      <c r="M78" s="119"/>
      <c r="N78" s="118"/>
      <c r="O78" s="118"/>
      <c r="P78" s="118"/>
      <c r="Q78" s="120"/>
    </row>
    <row r="79" spans="1:18" s="178" customFormat="1" ht="105">
      <c r="A79" s="132"/>
      <c r="B79" s="132" t="s">
        <v>194</v>
      </c>
      <c r="C79" s="132" t="s">
        <v>253</v>
      </c>
      <c r="D79" s="286" t="s">
        <v>254</v>
      </c>
      <c r="E79" s="133">
        <v>182500</v>
      </c>
      <c r="F79" s="175">
        <v>0.06</v>
      </c>
      <c r="G79" s="133">
        <v>0</v>
      </c>
      <c r="H79" s="133">
        <f>+E79*F79</f>
        <v>10950</v>
      </c>
      <c r="I79" s="176">
        <v>0.025</v>
      </c>
      <c r="J79" s="133">
        <f>E79*I79</f>
        <v>4562.5</v>
      </c>
      <c r="K79" s="177">
        <v>0.02</v>
      </c>
      <c r="L79" s="133">
        <f>+E79*K79</f>
        <v>3650</v>
      </c>
      <c r="M79" s="176">
        <v>0.015</v>
      </c>
      <c r="N79" s="133">
        <f>+E79*M79</f>
        <v>2737.5</v>
      </c>
      <c r="O79" s="133">
        <f>SUM(J79+L79+N79)</f>
        <v>10950</v>
      </c>
      <c r="P79" s="133">
        <f>+E79-O79</f>
        <v>171550</v>
      </c>
      <c r="R79" s="178" t="s">
        <v>197</v>
      </c>
    </row>
    <row r="80" spans="1:17" s="59" customFormat="1" ht="23.25">
      <c r="A80" s="5"/>
      <c r="B80" s="5"/>
      <c r="C80" s="5"/>
      <c r="D80" s="98"/>
      <c r="E80" s="39"/>
      <c r="F80" s="71"/>
      <c r="G80" s="68"/>
      <c r="H80" s="68"/>
      <c r="I80" s="69"/>
      <c r="J80" s="68"/>
      <c r="K80" s="69"/>
      <c r="L80" s="68"/>
      <c r="M80" s="69"/>
      <c r="N80" s="68"/>
      <c r="O80" s="68"/>
      <c r="P80" s="68"/>
      <c r="Q80" s="38"/>
    </row>
    <row r="81" spans="1:17" s="115" customFormat="1" ht="21.75">
      <c r="A81" s="240" t="s">
        <v>49</v>
      </c>
      <c r="B81" s="240"/>
      <c r="C81" s="240"/>
      <c r="D81" s="240"/>
      <c r="E81" s="113">
        <f>SUM(E79:E80)</f>
        <v>182500</v>
      </c>
      <c r="F81" s="113"/>
      <c r="G81" s="113">
        <f>SUM(G79:G80)</f>
        <v>0</v>
      </c>
      <c r="H81" s="113">
        <f>SUM(H79:H80)</f>
        <v>10950</v>
      </c>
      <c r="I81" s="113"/>
      <c r="J81" s="113">
        <f>SUM(J79:J80)</f>
        <v>4562.5</v>
      </c>
      <c r="K81" s="113"/>
      <c r="L81" s="113">
        <f>SUM(L79:L80)</f>
        <v>3650</v>
      </c>
      <c r="M81" s="113"/>
      <c r="N81" s="113">
        <f>SUM(N79:N80)</f>
        <v>2737.5</v>
      </c>
      <c r="O81" s="113">
        <f>SUM(O79:O80)</f>
        <v>10950</v>
      </c>
      <c r="P81" s="113">
        <f>SUM(P79:P80)</f>
        <v>171550</v>
      </c>
      <c r="Q81" s="114"/>
    </row>
    <row r="82" spans="1:17" s="59" customFormat="1" ht="23.25">
      <c r="A82" s="108" t="s">
        <v>50</v>
      </c>
      <c r="B82" s="108"/>
      <c r="C82" s="108"/>
      <c r="D82" s="109"/>
      <c r="E82" s="110"/>
      <c r="F82" s="111"/>
      <c r="G82" s="118"/>
      <c r="H82" s="118"/>
      <c r="I82" s="119"/>
      <c r="J82" s="118"/>
      <c r="K82" s="119"/>
      <c r="L82" s="118"/>
      <c r="M82" s="119"/>
      <c r="N82" s="118"/>
      <c r="O82" s="118"/>
      <c r="P82" s="118"/>
      <c r="Q82" s="120"/>
    </row>
    <row r="83" spans="1:17" s="59" customFormat="1" ht="23.25">
      <c r="A83" s="5"/>
      <c r="B83" s="5"/>
      <c r="C83" s="5"/>
      <c r="D83" s="98"/>
      <c r="E83" s="40"/>
      <c r="F83" s="71"/>
      <c r="G83" s="68"/>
      <c r="H83" s="68"/>
      <c r="I83" s="69"/>
      <c r="J83" s="68"/>
      <c r="K83" s="69"/>
      <c r="L83" s="68"/>
      <c r="M83" s="69"/>
      <c r="N83" s="68"/>
      <c r="O83" s="68"/>
      <c r="P83" s="68"/>
      <c r="Q83" s="38"/>
    </row>
    <row r="84" spans="1:17" s="115" customFormat="1" ht="21.75">
      <c r="A84" s="240" t="s">
        <v>51</v>
      </c>
      <c r="B84" s="240"/>
      <c r="C84" s="240"/>
      <c r="D84" s="240"/>
      <c r="E84" s="113">
        <f>SUM(E83:E83)</f>
        <v>0</v>
      </c>
      <c r="F84" s="113"/>
      <c r="G84" s="113">
        <f>SUM(G83:G83)</f>
        <v>0</v>
      </c>
      <c r="H84" s="113">
        <f>SUM(H83:H83)</f>
        <v>0</v>
      </c>
      <c r="I84" s="113"/>
      <c r="J84" s="113">
        <f>SUM(J83:J83)</f>
        <v>0</v>
      </c>
      <c r="K84" s="113"/>
      <c r="L84" s="113">
        <f>SUM(L83:L83)</f>
        <v>0</v>
      </c>
      <c r="M84" s="113"/>
      <c r="N84" s="113">
        <f>SUM(N83:N83)</f>
        <v>0</v>
      </c>
      <c r="O84" s="113">
        <f>SUM(O83:O83)</f>
        <v>0</v>
      </c>
      <c r="P84" s="113">
        <f>SUM(P83:P83)</f>
        <v>0</v>
      </c>
      <c r="Q84" s="114"/>
    </row>
    <row r="85" spans="1:17" s="59" customFormat="1" ht="23.25">
      <c r="A85" s="108" t="s">
        <v>52</v>
      </c>
      <c r="B85" s="108"/>
      <c r="C85" s="108"/>
      <c r="D85" s="109"/>
      <c r="E85" s="110"/>
      <c r="F85" s="111"/>
      <c r="G85" s="118"/>
      <c r="H85" s="118"/>
      <c r="I85" s="119"/>
      <c r="J85" s="118"/>
      <c r="K85" s="119"/>
      <c r="L85" s="118"/>
      <c r="M85" s="119"/>
      <c r="N85" s="118"/>
      <c r="O85" s="118"/>
      <c r="P85" s="118"/>
      <c r="Q85" s="120"/>
    </row>
    <row r="86" spans="1:17" s="59" customFormat="1" ht="23.25">
      <c r="A86" s="5"/>
      <c r="B86" s="5"/>
      <c r="C86" s="5"/>
      <c r="D86" s="98"/>
      <c r="E86" s="40"/>
      <c r="F86" s="71"/>
      <c r="G86" s="68"/>
      <c r="H86" s="68"/>
      <c r="I86" s="69"/>
      <c r="J86" s="68"/>
      <c r="K86" s="69"/>
      <c r="L86" s="68"/>
      <c r="M86" s="69"/>
      <c r="N86" s="68"/>
      <c r="O86" s="68"/>
      <c r="P86" s="68"/>
      <c r="Q86" s="38"/>
    </row>
    <row r="87" spans="1:17" s="115" customFormat="1" ht="21.75">
      <c r="A87" s="240" t="s">
        <v>53</v>
      </c>
      <c r="B87" s="240"/>
      <c r="C87" s="240"/>
      <c r="D87" s="240"/>
      <c r="E87" s="113">
        <f>SUM(E86:E86)</f>
        <v>0</v>
      </c>
      <c r="F87" s="113"/>
      <c r="G87" s="113">
        <f>SUM(G86:G86)</f>
        <v>0</v>
      </c>
      <c r="H87" s="113">
        <f>SUM(H86:H86)</f>
        <v>0</v>
      </c>
      <c r="I87" s="113"/>
      <c r="J87" s="113">
        <f>SUM(J86:J86)</f>
        <v>0</v>
      </c>
      <c r="K87" s="113"/>
      <c r="L87" s="113">
        <f>SUM(L86:L86)</f>
        <v>0</v>
      </c>
      <c r="M87" s="113"/>
      <c r="N87" s="113">
        <f>SUM(N86:N86)</f>
        <v>0</v>
      </c>
      <c r="O87" s="113">
        <f>SUM(O86:O86)</f>
        <v>0</v>
      </c>
      <c r="P87" s="113">
        <f>SUM(P86:P86)</f>
        <v>0</v>
      </c>
      <c r="Q87" s="114"/>
    </row>
    <row r="88" spans="1:17" s="59" customFormat="1" ht="23.25">
      <c r="A88" s="108" t="s">
        <v>54</v>
      </c>
      <c r="B88" s="108"/>
      <c r="C88" s="108"/>
      <c r="D88" s="109"/>
      <c r="E88" s="110"/>
      <c r="F88" s="111"/>
      <c r="G88" s="118"/>
      <c r="H88" s="118"/>
      <c r="I88" s="119"/>
      <c r="J88" s="118"/>
      <c r="K88" s="119"/>
      <c r="L88" s="118"/>
      <c r="M88" s="119"/>
      <c r="N88" s="118"/>
      <c r="O88" s="118"/>
      <c r="P88" s="118"/>
      <c r="Q88" s="120"/>
    </row>
    <row r="89" spans="1:16" s="102" customFormat="1" ht="84">
      <c r="A89" s="100"/>
      <c r="B89" s="100" t="s">
        <v>255</v>
      </c>
      <c r="C89" s="100" t="s">
        <v>256</v>
      </c>
      <c r="D89" s="285" t="s">
        <v>257</v>
      </c>
      <c r="E89" s="94">
        <v>88050</v>
      </c>
      <c r="F89" s="99">
        <v>0.06</v>
      </c>
      <c r="G89" s="94">
        <v>0</v>
      </c>
      <c r="H89" s="94">
        <f>+E89*F89</f>
        <v>5283</v>
      </c>
      <c r="I89" s="101">
        <v>0.025</v>
      </c>
      <c r="J89" s="94">
        <f>E89*I89</f>
        <v>2201.25</v>
      </c>
      <c r="K89" s="95">
        <v>0.02</v>
      </c>
      <c r="L89" s="94">
        <f>+E89*K89</f>
        <v>1761</v>
      </c>
      <c r="M89" s="101">
        <v>0.015</v>
      </c>
      <c r="N89" s="94">
        <f>+E89*M89</f>
        <v>1320.75</v>
      </c>
      <c r="O89" s="94">
        <f>SUM(J89+L89+N89)</f>
        <v>5283</v>
      </c>
      <c r="P89" s="94">
        <f>+E89-O89</f>
        <v>82767</v>
      </c>
    </row>
    <row r="90" spans="1:16" s="102" customFormat="1" ht="21">
      <c r="A90" s="100"/>
      <c r="B90" s="100" t="s">
        <v>255</v>
      </c>
      <c r="C90" s="100" t="s">
        <v>258</v>
      </c>
      <c r="D90" s="285" t="s">
        <v>259</v>
      </c>
      <c r="E90" s="94">
        <v>-88050</v>
      </c>
      <c r="F90" s="99"/>
      <c r="G90" s="94">
        <v>0</v>
      </c>
      <c r="H90" s="94">
        <v>-5283</v>
      </c>
      <c r="I90" s="101">
        <v>0.025</v>
      </c>
      <c r="J90" s="94">
        <v>-2201.25</v>
      </c>
      <c r="K90" s="95">
        <v>0.02</v>
      </c>
      <c r="L90" s="94">
        <v>-1761</v>
      </c>
      <c r="M90" s="101">
        <v>0.015</v>
      </c>
      <c r="N90" s="94">
        <v>-1320.75</v>
      </c>
      <c r="O90" s="94">
        <v>-5283</v>
      </c>
      <c r="P90" s="94">
        <v>-82767</v>
      </c>
    </row>
    <row r="91" spans="1:16" s="179" customFormat="1" ht="84">
      <c r="A91" s="43"/>
      <c r="B91" s="43" t="s">
        <v>255</v>
      </c>
      <c r="C91" s="43" t="s">
        <v>260</v>
      </c>
      <c r="D91" s="97" t="s">
        <v>257</v>
      </c>
      <c r="E91" s="68">
        <v>88050</v>
      </c>
      <c r="F91" s="67">
        <v>0.06</v>
      </c>
      <c r="G91" s="68">
        <v>0</v>
      </c>
      <c r="H91" s="68">
        <f aca="true" t="shared" si="17" ref="H91:H96">+E91*F91</f>
        <v>5283</v>
      </c>
      <c r="I91" s="70">
        <v>0.025</v>
      </c>
      <c r="J91" s="68">
        <f>E91*I91</f>
        <v>2201.25</v>
      </c>
      <c r="K91" s="69">
        <v>0.02</v>
      </c>
      <c r="L91" s="68">
        <f>+E91*K91</f>
        <v>1761</v>
      </c>
      <c r="M91" s="70">
        <v>0.015</v>
      </c>
      <c r="N91" s="68">
        <f>+E91*M91</f>
        <v>1320.75</v>
      </c>
      <c r="O91" s="68">
        <f aca="true" t="shared" si="18" ref="O91:O96">SUM(J91+L91+N91)</f>
        <v>5283</v>
      </c>
      <c r="P91" s="68">
        <f aca="true" t="shared" si="19" ref="P91:P96">+E91-O91</f>
        <v>82767</v>
      </c>
    </row>
    <row r="92" spans="1:16" s="103" customFormat="1" ht="84">
      <c r="A92" s="43"/>
      <c r="B92" s="43" t="s">
        <v>261</v>
      </c>
      <c r="C92" s="43" t="s">
        <v>262</v>
      </c>
      <c r="D92" s="97" t="s">
        <v>263</v>
      </c>
      <c r="E92" s="68">
        <v>58400</v>
      </c>
      <c r="F92" s="67">
        <v>0.06</v>
      </c>
      <c r="G92" s="68">
        <v>0</v>
      </c>
      <c r="H92" s="68">
        <f t="shared" si="17"/>
        <v>3504</v>
      </c>
      <c r="I92" s="70">
        <v>0.025</v>
      </c>
      <c r="J92" s="68">
        <f>E92*I92</f>
        <v>1460</v>
      </c>
      <c r="K92" s="69">
        <v>0.02</v>
      </c>
      <c r="L92" s="68">
        <f>+E92*K92</f>
        <v>1168</v>
      </c>
      <c r="M92" s="70">
        <v>0.015</v>
      </c>
      <c r="N92" s="68">
        <f>+E92*M92</f>
        <v>876</v>
      </c>
      <c r="O92" s="68">
        <f t="shared" si="18"/>
        <v>3504</v>
      </c>
      <c r="P92" s="68">
        <f t="shared" si="19"/>
        <v>54896</v>
      </c>
    </row>
    <row r="93" spans="1:16" s="103" customFormat="1" ht="84">
      <c r="A93" s="43"/>
      <c r="B93" s="43" t="s">
        <v>229</v>
      </c>
      <c r="C93" s="43" t="s">
        <v>264</v>
      </c>
      <c r="D93" s="97" t="s">
        <v>265</v>
      </c>
      <c r="E93" s="68">
        <v>58700</v>
      </c>
      <c r="F93" s="67">
        <v>0.06</v>
      </c>
      <c r="G93" s="68">
        <v>0</v>
      </c>
      <c r="H93" s="68">
        <f t="shared" si="17"/>
        <v>3522</v>
      </c>
      <c r="I93" s="70">
        <v>0.025</v>
      </c>
      <c r="J93" s="68">
        <f>E93*I93</f>
        <v>1467.5</v>
      </c>
      <c r="K93" s="69">
        <v>0.02</v>
      </c>
      <c r="L93" s="68">
        <f>+E93*K93</f>
        <v>1174</v>
      </c>
      <c r="M93" s="70">
        <v>0.015</v>
      </c>
      <c r="N93" s="68">
        <f>+E93*M93</f>
        <v>880.5</v>
      </c>
      <c r="O93" s="68">
        <f t="shared" si="18"/>
        <v>3522</v>
      </c>
      <c r="P93" s="68">
        <f t="shared" si="19"/>
        <v>55178</v>
      </c>
    </row>
    <row r="94" spans="1:16" s="103" customFormat="1" ht="63">
      <c r="A94" s="43"/>
      <c r="B94" s="43" t="s">
        <v>164</v>
      </c>
      <c r="C94" s="43" t="s">
        <v>266</v>
      </c>
      <c r="D94" s="97" t="s">
        <v>267</v>
      </c>
      <c r="E94" s="68">
        <v>87585.4</v>
      </c>
      <c r="F94" s="67">
        <v>0.06</v>
      </c>
      <c r="G94" s="68">
        <v>0</v>
      </c>
      <c r="H94" s="68">
        <f t="shared" si="17"/>
        <v>5255.124</v>
      </c>
      <c r="I94" s="70">
        <v>0.025</v>
      </c>
      <c r="J94" s="68">
        <v>2189.63</v>
      </c>
      <c r="K94" s="69">
        <v>0.02</v>
      </c>
      <c r="L94" s="68">
        <v>1751.71</v>
      </c>
      <c r="M94" s="70">
        <v>0.015</v>
      </c>
      <c r="N94" s="68">
        <v>1313.78</v>
      </c>
      <c r="O94" s="68">
        <f t="shared" si="18"/>
        <v>5255.12</v>
      </c>
      <c r="P94" s="68">
        <f t="shared" si="19"/>
        <v>82330.28</v>
      </c>
    </row>
    <row r="95" spans="1:16" s="103" customFormat="1" ht="84">
      <c r="A95" s="43"/>
      <c r="B95" s="43" t="s">
        <v>191</v>
      </c>
      <c r="C95" s="43" t="s">
        <v>268</v>
      </c>
      <c r="D95" s="97" t="s">
        <v>269</v>
      </c>
      <c r="E95" s="68">
        <v>14.600000000000001</v>
      </c>
      <c r="F95" s="67">
        <v>0.06</v>
      </c>
      <c r="G95" s="68">
        <v>0</v>
      </c>
      <c r="H95" s="68">
        <f t="shared" si="17"/>
        <v>0.876</v>
      </c>
      <c r="I95" s="70">
        <v>0.025</v>
      </c>
      <c r="J95" s="68">
        <f>E95*I95</f>
        <v>0.36500000000000005</v>
      </c>
      <c r="K95" s="69">
        <v>0.02</v>
      </c>
      <c r="L95" s="68">
        <f>+E95*K95</f>
        <v>0.29200000000000004</v>
      </c>
      <c r="M95" s="70">
        <v>0.015</v>
      </c>
      <c r="N95" s="68">
        <f>+E95*M95</f>
        <v>0.219</v>
      </c>
      <c r="O95" s="68">
        <f t="shared" si="18"/>
        <v>0.876</v>
      </c>
      <c r="P95" s="68">
        <f t="shared" si="19"/>
        <v>13.724000000000002</v>
      </c>
    </row>
    <row r="96" spans="1:18" s="178" customFormat="1" ht="105">
      <c r="A96" s="132"/>
      <c r="B96" s="132" t="s">
        <v>194</v>
      </c>
      <c r="C96" s="132" t="s">
        <v>253</v>
      </c>
      <c r="D96" s="286" t="s">
        <v>270</v>
      </c>
      <c r="E96" s="133">
        <v>200000</v>
      </c>
      <c r="F96" s="175">
        <v>0.06</v>
      </c>
      <c r="G96" s="133">
        <v>0</v>
      </c>
      <c r="H96" s="133">
        <f t="shared" si="17"/>
        <v>12000</v>
      </c>
      <c r="I96" s="176">
        <v>0.025</v>
      </c>
      <c r="J96" s="133">
        <f>E96*I96</f>
        <v>5000</v>
      </c>
      <c r="K96" s="177">
        <v>0.02</v>
      </c>
      <c r="L96" s="133">
        <f>+E96*K96</f>
        <v>4000</v>
      </c>
      <c r="M96" s="176">
        <v>0.015</v>
      </c>
      <c r="N96" s="133">
        <f>+E96*M96</f>
        <v>3000</v>
      </c>
      <c r="O96" s="133">
        <f t="shared" si="18"/>
        <v>12000</v>
      </c>
      <c r="P96" s="133">
        <f t="shared" si="19"/>
        <v>188000</v>
      </c>
      <c r="R96" s="178" t="s">
        <v>197</v>
      </c>
    </row>
    <row r="97" spans="1:17" s="59" customFormat="1" ht="23.25">
      <c r="A97" s="5"/>
      <c r="B97" s="5"/>
      <c r="C97" s="5"/>
      <c r="D97" s="98"/>
      <c r="E97" s="40"/>
      <c r="F97" s="71"/>
      <c r="G97" s="68"/>
      <c r="H97" s="68"/>
      <c r="I97" s="69"/>
      <c r="J97" s="68"/>
      <c r="K97" s="69"/>
      <c r="L97" s="68"/>
      <c r="M97" s="69"/>
      <c r="N97" s="68"/>
      <c r="O97" s="68"/>
      <c r="P97" s="68"/>
      <c r="Q97" s="38"/>
    </row>
    <row r="98" spans="1:17" s="115" customFormat="1" ht="21.75">
      <c r="A98" s="240" t="s">
        <v>55</v>
      </c>
      <c r="B98" s="240"/>
      <c r="C98" s="240"/>
      <c r="D98" s="240"/>
      <c r="E98" s="113">
        <f>SUM(E89:E97)</f>
        <v>492750</v>
      </c>
      <c r="F98" s="113"/>
      <c r="G98" s="113">
        <f>SUM(G89:G97)</f>
        <v>0</v>
      </c>
      <c r="H98" s="113">
        <f>SUM(H89:H97)</f>
        <v>29565</v>
      </c>
      <c r="I98" s="113"/>
      <c r="J98" s="113">
        <f>SUM(J89:J97)</f>
        <v>12318.744999999999</v>
      </c>
      <c r="K98" s="113"/>
      <c r="L98" s="113">
        <f>SUM(L89:L97)</f>
        <v>9855.002</v>
      </c>
      <c r="M98" s="113"/>
      <c r="N98" s="113">
        <f>SUM(N89:N97)</f>
        <v>7391.249</v>
      </c>
      <c r="O98" s="113">
        <f>SUM(O89:O97)</f>
        <v>29564.996</v>
      </c>
      <c r="P98" s="113">
        <f>SUM(P89:P97)</f>
        <v>463185.004</v>
      </c>
      <c r="Q98" s="114"/>
    </row>
    <row r="99" spans="1:17" s="59" customFormat="1" ht="23.25">
      <c r="A99" s="108" t="s">
        <v>56</v>
      </c>
      <c r="B99" s="108"/>
      <c r="C99" s="108"/>
      <c r="D99" s="109"/>
      <c r="E99" s="110"/>
      <c r="F99" s="111"/>
      <c r="G99" s="118"/>
      <c r="H99" s="118"/>
      <c r="I99" s="119"/>
      <c r="J99" s="118"/>
      <c r="K99" s="119"/>
      <c r="L99" s="118"/>
      <c r="M99" s="119"/>
      <c r="N99" s="118"/>
      <c r="O99" s="118"/>
      <c r="P99" s="118"/>
      <c r="Q99" s="120"/>
    </row>
    <row r="100" spans="1:17" s="59" customFormat="1" ht="23.25">
      <c r="A100" s="5"/>
      <c r="B100" s="5"/>
      <c r="C100" s="5"/>
      <c r="D100" s="98"/>
      <c r="E100" s="39"/>
      <c r="F100" s="71"/>
      <c r="G100" s="68"/>
      <c r="H100" s="68"/>
      <c r="I100" s="69"/>
      <c r="J100" s="68"/>
      <c r="K100" s="69"/>
      <c r="L100" s="68"/>
      <c r="M100" s="69"/>
      <c r="N100" s="68"/>
      <c r="O100" s="68"/>
      <c r="P100" s="68"/>
      <c r="Q100" s="38"/>
    </row>
    <row r="101" spans="1:17" s="59" customFormat="1" ht="23.25">
      <c r="A101" s="5"/>
      <c r="B101" s="5"/>
      <c r="C101" s="5"/>
      <c r="D101" s="98"/>
      <c r="E101" s="40"/>
      <c r="F101" s="71"/>
      <c r="G101" s="68"/>
      <c r="H101" s="68"/>
      <c r="I101" s="69"/>
      <c r="J101" s="68"/>
      <c r="K101" s="69"/>
      <c r="L101" s="68"/>
      <c r="M101" s="69"/>
      <c r="N101" s="68"/>
      <c r="O101" s="68"/>
      <c r="P101" s="68"/>
      <c r="Q101" s="38"/>
    </row>
    <row r="102" spans="1:17" s="115" customFormat="1" ht="21.75">
      <c r="A102" s="240" t="s">
        <v>57</v>
      </c>
      <c r="B102" s="240"/>
      <c r="C102" s="240"/>
      <c r="D102" s="240"/>
      <c r="E102" s="113">
        <f>SUM(E100:E101)</f>
        <v>0</v>
      </c>
      <c r="F102" s="113"/>
      <c r="G102" s="113">
        <f aca="true" t="shared" si="20" ref="G102:P102">SUM(G100:G101)</f>
        <v>0</v>
      </c>
      <c r="H102" s="113">
        <f t="shared" si="20"/>
        <v>0</v>
      </c>
      <c r="I102" s="113"/>
      <c r="J102" s="113">
        <f t="shared" si="20"/>
        <v>0</v>
      </c>
      <c r="K102" s="113"/>
      <c r="L102" s="113">
        <f t="shared" si="20"/>
        <v>0</v>
      </c>
      <c r="M102" s="113"/>
      <c r="N102" s="113">
        <f t="shared" si="20"/>
        <v>0</v>
      </c>
      <c r="O102" s="113">
        <f t="shared" si="20"/>
        <v>0</v>
      </c>
      <c r="P102" s="113">
        <f t="shared" si="20"/>
        <v>0</v>
      </c>
      <c r="Q102" s="114"/>
    </row>
    <row r="103" spans="1:17" s="59" customFormat="1" ht="23.25">
      <c r="A103" s="107" t="s">
        <v>58</v>
      </c>
      <c r="B103" s="107"/>
      <c r="C103" s="108"/>
      <c r="D103" s="109"/>
      <c r="E103" s="110"/>
      <c r="F103" s="111"/>
      <c r="G103" s="118"/>
      <c r="H103" s="118"/>
      <c r="I103" s="119"/>
      <c r="J103" s="118"/>
      <c r="K103" s="119"/>
      <c r="L103" s="118"/>
      <c r="M103" s="119"/>
      <c r="N103" s="118"/>
      <c r="O103" s="118"/>
      <c r="P103" s="118"/>
      <c r="Q103" s="120"/>
    </row>
    <row r="104" spans="1:16" s="103" customFormat="1" ht="63">
      <c r="A104" s="43"/>
      <c r="B104" s="43" t="s">
        <v>271</v>
      </c>
      <c r="C104" s="43" t="s">
        <v>272</v>
      </c>
      <c r="D104" s="97" t="s">
        <v>273</v>
      </c>
      <c r="E104" s="68">
        <v>1000</v>
      </c>
      <c r="F104" s="67">
        <v>0.16</v>
      </c>
      <c r="G104" s="68">
        <f>+E104*F104</f>
        <v>160</v>
      </c>
      <c r="H104" s="68">
        <v>0</v>
      </c>
      <c r="I104" s="69">
        <v>0.08</v>
      </c>
      <c r="J104" s="68">
        <f aca="true" t="shared" si="21" ref="J104:J110">E104*I104</f>
        <v>80</v>
      </c>
      <c r="K104" s="69">
        <v>0.05</v>
      </c>
      <c r="L104" s="68">
        <f aca="true" t="shared" si="22" ref="L104:L110">+E104*K104</f>
        <v>50</v>
      </c>
      <c r="M104" s="69">
        <v>0.03</v>
      </c>
      <c r="N104" s="68">
        <f aca="true" t="shared" si="23" ref="N104:N110">+E104*M104</f>
        <v>30</v>
      </c>
      <c r="O104" s="68">
        <f aca="true" t="shared" si="24" ref="O104:O110">SUM(J104+L104+N104)</f>
        <v>160</v>
      </c>
      <c r="P104" s="68">
        <f aca="true" t="shared" si="25" ref="P104:P110">+E104-O104</f>
        <v>840</v>
      </c>
    </row>
    <row r="105" spans="1:16" s="103" customFormat="1" ht="84">
      <c r="A105" s="43"/>
      <c r="B105" s="43" t="s">
        <v>271</v>
      </c>
      <c r="C105" s="43" t="s">
        <v>274</v>
      </c>
      <c r="D105" s="97" t="s">
        <v>275</v>
      </c>
      <c r="E105" s="68">
        <v>58000</v>
      </c>
      <c r="F105" s="67">
        <v>0.06</v>
      </c>
      <c r="G105" s="68">
        <v>0</v>
      </c>
      <c r="H105" s="68">
        <f>+E105*F105</f>
        <v>3480</v>
      </c>
      <c r="I105" s="70">
        <v>0.025</v>
      </c>
      <c r="J105" s="68">
        <f t="shared" si="21"/>
        <v>1450</v>
      </c>
      <c r="K105" s="69">
        <v>0.02</v>
      </c>
      <c r="L105" s="68">
        <f t="shared" si="22"/>
        <v>1160</v>
      </c>
      <c r="M105" s="70">
        <v>0.015</v>
      </c>
      <c r="N105" s="68">
        <f t="shared" si="23"/>
        <v>870</v>
      </c>
      <c r="O105" s="68">
        <f t="shared" si="24"/>
        <v>3480</v>
      </c>
      <c r="P105" s="68">
        <f t="shared" si="25"/>
        <v>54520</v>
      </c>
    </row>
    <row r="106" spans="1:16" s="179" customFormat="1" ht="84">
      <c r="A106" s="43"/>
      <c r="B106" s="43" t="s">
        <v>276</v>
      </c>
      <c r="C106" s="43" t="s">
        <v>277</v>
      </c>
      <c r="D106" s="97" t="s">
        <v>278</v>
      </c>
      <c r="E106" s="68">
        <v>23800</v>
      </c>
      <c r="F106" s="67">
        <v>0.06</v>
      </c>
      <c r="G106" s="68">
        <v>0</v>
      </c>
      <c r="H106" s="68">
        <f>+E106*F106</f>
        <v>1428</v>
      </c>
      <c r="I106" s="70">
        <v>0.025</v>
      </c>
      <c r="J106" s="68">
        <f t="shared" si="21"/>
        <v>595</v>
      </c>
      <c r="K106" s="69">
        <v>0.02</v>
      </c>
      <c r="L106" s="68">
        <f t="shared" si="22"/>
        <v>476</v>
      </c>
      <c r="M106" s="70">
        <v>0.015</v>
      </c>
      <c r="N106" s="68">
        <f t="shared" si="23"/>
        <v>357</v>
      </c>
      <c r="O106" s="68">
        <f t="shared" si="24"/>
        <v>1428</v>
      </c>
      <c r="P106" s="68">
        <f t="shared" si="25"/>
        <v>22372</v>
      </c>
    </row>
    <row r="107" spans="1:19" s="103" customFormat="1" ht="84">
      <c r="A107" s="43"/>
      <c r="B107" s="43" t="s">
        <v>279</v>
      </c>
      <c r="C107" s="43" t="s">
        <v>280</v>
      </c>
      <c r="D107" s="97" t="s">
        <v>281</v>
      </c>
      <c r="E107" s="68">
        <v>3600</v>
      </c>
      <c r="F107" s="67">
        <v>0.16</v>
      </c>
      <c r="G107" s="68">
        <f>+E107*F107</f>
        <v>576</v>
      </c>
      <c r="H107" s="68">
        <v>0</v>
      </c>
      <c r="I107" s="69">
        <v>0.08</v>
      </c>
      <c r="J107" s="68">
        <f t="shared" si="21"/>
        <v>288</v>
      </c>
      <c r="K107" s="69">
        <v>0.05</v>
      </c>
      <c r="L107" s="68">
        <f t="shared" si="22"/>
        <v>180</v>
      </c>
      <c r="M107" s="69">
        <v>0.03</v>
      </c>
      <c r="N107" s="68">
        <f t="shared" si="23"/>
        <v>108</v>
      </c>
      <c r="O107" s="68">
        <f t="shared" si="24"/>
        <v>576</v>
      </c>
      <c r="P107" s="68">
        <f t="shared" si="25"/>
        <v>3024</v>
      </c>
      <c r="S107" s="103" t="s">
        <v>282</v>
      </c>
    </row>
    <row r="108" spans="1:16" s="103" customFormat="1" ht="63">
      <c r="A108" s="43"/>
      <c r="B108" s="43" t="s">
        <v>155</v>
      </c>
      <c r="C108" s="43" t="s">
        <v>283</v>
      </c>
      <c r="D108" s="97" t="s">
        <v>226</v>
      </c>
      <c r="E108" s="68">
        <v>5500</v>
      </c>
      <c r="F108" s="67">
        <v>0.16</v>
      </c>
      <c r="G108" s="68">
        <f>+E108*F108</f>
        <v>880</v>
      </c>
      <c r="H108" s="68">
        <v>0</v>
      </c>
      <c r="I108" s="69">
        <v>0.08</v>
      </c>
      <c r="J108" s="68">
        <f t="shared" si="21"/>
        <v>440</v>
      </c>
      <c r="K108" s="69">
        <v>0.05</v>
      </c>
      <c r="L108" s="68">
        <f t="shared" si="22"/>
        <v>275</v>
      </c>
      <c r="M108" s="69">
        <v>0.03</v>
      </c>
      <c r="N108" s="68">
        <f t="shared" si="23"/>
        <v>165</v>
      </c>
      <c r="O108" s="68">
        <f t="shared" si="24"/>
        <v>880</v>
      </c>
      <c r="P108" s="68">
        <f t="shared" si="25"/>
        <v>4620</v>
      </c>
    </row>
    <row r="109" spans="1:16" s="103" customFormat="1" ht="63">
      <c r="A109" s="43"/>
      <c r="B109" s="43" t="s">
        <v>284</v>
      </c>
      <c r="C109" s="43" t="s">
        <v>285</v>
      </c>
      <c r="D109" s="97" t="s">
        <v>286</v>
      </c>
      <c r="E109" s="68">
        <v>1500</v>
      </c>
      <c r="F109" s="67">
        <v>0.16</v>
      </c>
      <c r="G109" s="68">
        <f>+E109*F109</f>
        <v>240</v>
      </c>
      <c r="H109" s="68">
        <v>0</v>
      </c>
      <c r="I109" s="69">
        <v>0.08</v>
      </c>
      <c r="J109" s="68">
        <f t="shared" si="21"/>
        <v>120</v>
      </c>
      <c r="K109" s="69">
        <v>0.05</v>
      </c>
      <c r="L109" s="68">
        <f t="shared" si="22"/>
        <v>75</v>
      </c>
      <c r="M109" s="69">
        <v>0.03</v>
      </c>
      <c r="N109" s="68">
        <f t="shared" si="23"/>
        <v>45</v>
      </c>
      <c r="O109" s="68">
        <f t="shared" si="24"/>
        <v>240</v>
      </c>
      <c r="P109" s="68">
        <f t="shared" si="25"/>
        <v>1260</v>
      </c>
    </row>
    <row r="110" spans="1:19" s="103" customFormat="1" ht="84">
      <c r="A110" s="43"/>
      <c r="B110" s="43" t="s">
        <v>170</v>
      </c>
      <c r="C110" s="43" t="s">
        <v>287</v>
      </c>
      <c r="D110" s="97" t="s">
        <v>288</v>
      </c>
      <c r="E110" s="68">
        <v>6000</v>
      </c>
      <c r="F110" s="67">
        <v>0.16</v>
      </c>
      <c r="G110" s="68">
        <f>+E110*F110</f>
        <v>960</v>
      </c>
      <c r="H110" s="68">
        <v>0</v>
      </c>
      <c r="I110" s="69">
        <v>0.08</v>
      </c>
      <c r="J110" s="68">
        <f t="shared" si="21"/>
        <v>480</v>
      </c>
      <c r="K110" s="69">
        <v>0.05</v>
      </c>
      <c r="L110" s="68">
        <f t="shared" si="22"/>
        <v>300</v>
      </c>
      <c r="M110" s="69">
        <v>0.03</v>
      </c>
      <c r="N110" s="68">
        <f t="shared" si="23"/>
        <v>180</v>
      </c>
      <c r="O110" s="68">
        <f t="shared" si="24"/>
        <v>960</v>
      </c>
      <c r="P110" s="68">
        <f t="shared" si="25"/>
        <v>5040</v>
      </c>
      <c r="S110" s="103" t="s">
        <v>289</v>
      </c>
    </row>
    <row r="111" spans="1:17" s="59" customFormat="1" ht="23.25">
      <c r="A111" s="43"/>
      <c r="B111" s="43"/>
      <c r="C111" s="43"/>
      <c r="D111" s="97"/>
      <c r="E111" s="68"/>
      <c r="F111" s="71"/>
      <c r="G111" s="68"/>
      <c r="H111" s="68"/>
      <c r="I111" s="69"/>
      <c r="J111" s="68"/>
      <c r="K111" s="69"/>
      <c r="L111" s="68"/>
      <c r="M111" s="69"/>
      <c r="N111" s="68"/>
      <c r="O111" s="68"/>
      <c r="P111" s="68"/>
      <c r="Q111" s="38"/>
    </row>
    <row r="112" spans="1:17" s="115" customFormat="1" ht="21.75">
      <c r="A112" s="240" t="s">
        <v>59</v>
      </c>
      <c r="B112" s="240"/>
      <c r="C112" s="240"/>
      <c r="D112" s="240"/>
      <c r="E112" s="113">
        <f>SUM(E104:E111)</f>
        <v>99400</v>
      </c>
      <c r="F112" s="113"/>
      <c r="G112" s="113">
        <f>SUM(G104:G111)</f>
        <v>2816</v>
      </c>
      <c r="H112" s="113">
        <f>SUM(H104:H111)</f>
        <v>4908</v>
      </c>
      <c r="I112" s="113"/>
      <c r="J112" s="113">
        <f>SUM(J104:J111)</f>
        <v>3453</v>
      </c>
      <c r="K112" s="113"/>
      <c r="L112" s="113">
        <f>SUM(L104:L111)</f>
        <v>2516</v>
      </c>
      <c r="M112" s="113"/>
      <c r="N112" s="113">
        <f>SUM(N104:N111)</f>
        <v>1755</v>
      </c>
      <c r="O112" s="113">
        <f>SUM(O104:O111)</f>
        <v>7724</v>
      </c>
      <c r="P112" s="113">
        <f>SUM(P104:P111)</f>
        <v>91676</v>
      </c>
      <c r="Q112" s="114"/>
    </row>
    <row r="113" spans="1:17" s="59" customFormat="1" ht="23.25">
      <c r="A113" s="108" t="s">
        <v>82</v>
      </c>
      <c r="B113" s="108"/>
      <c r="C113" s="108"/>
      <c r="D113" s="109"/>
      <c r="E113" s="110"/>
      <c r="F113" s="111"/>
      <c r="G113" s="118"/>
      <c r="H113" s="118"/>
      <c r="I113" s="119"/>
      <c r="J113" s="118"/>
      <c r="K113" s="119"/>
      <c r="L113" s="118"/>
      <c r="M113" s="119"/>
      <c r="N113" s="118"/>
      <c r="O113" s="118"/>
      <c r="P113" s="118"/>
      <c r="Q113" s="120"/>
    </row>
    <row r="114" spans="1:17" s="59" customFormat="1" ht="23.25">
      <c r="A114" s="5"/>
      <c r="B114" s="5"/>
      <c r="C114" s="5"/>
      <c r="D114" s="98"/>
      <c r="E114" s="40"/>
      <c r="F114" s="71"/>
      <c r="G114" s="68"/>
      <c r="H114" s="68"/>
      <c r="I114" s="69"/>
      <c r="J114" s="68"/>
      <c r="K114" s="69"/>
      <c r="L114" s="68"/>
      <c r="M114" s="69"/>
      <c r="N114" s="68"/>
      <c r="O114" s="68"/>
      <c r="P114" s="68"/>
      <c r="Q114" s="38"/>
    </row>
    <row r="115" spans="1:17" s="115" customFormat="1" ht="21.75">
      <c r="A115" s="240" t="s">
        <v>83</v>
      </c>
      <c r="B115" s="240"/>
      <c r="C115" s="240"/>
      <c r="D115" s="240"/>
      <c r="E115" s="113">
        <f>SUM(E114:E114)</f>
        <v>0</v>
      </c>
      <c r="F115" s="113"/>
      <c r="G115" s="113">
        <f>SUM(G114:G114)</f>
        <v>0</v>
      </c>
      <c r="H115" s="113">
        <f>SUM(H114:H114)</f>
        <v>0</v>
      </c>
      <c r="I115" s="113"/>
      <c r="J115" s="113">
        <f>SUM(J114:J114)</f>
        <v>0</v>
      </c>
      <c r="K115" s="113"/>
      <c r="L115" s="113">
        <f>SUM(L114:L114)</f>
        <v>0</v>
      </c>
      <c r="M115" s="113"/>
      <c r="N115" s="113">
        <f>SUM(N114:N114)</f>
        <v>0</v>
      </c>
      <c r="O115" s="113">
        <f>SUM(O114:O114)</f>
        <v>0</v>
      </c>
      <c r="P115" s="113">
        <f>SUM(P114:P114)</f>
        <v>0</v>
      </c>
      <c r="Q115" s="114"/>
    </row>
    <row r="116" spans="1:17" s="59" customFormat="1" ht="23.25">
      <c r="A116" s="107" t="s">
        <v>60</v>
      </c>
      <c r="B116" s="107"/>
      <c r="C116" s="108"/>
      <c r="D116" s="109"/>
      <c r="E116" s="110"/>
      <c r="F116" s="111"/>
      <c r="G116" s="118"/>
      <c r="H116" s="118"/>
      <c r="I116" s="119"/>
      <c r="J116" s="118"/>
      <c r="K116" s="119"/>
      <c r="L116" s="118"/>
      <c r="M116" s="119"/>
      <c r="N116" s="118"/>
      <c r="O116" s="118"/>
      <c r="P116" s="118"/>
      <c r="Q116" s="120"/>
    </row>
    <row r="117" spans="1:17" s="59" customFormat="1" ht="23.25">
      <c r="A117" s="5"/>
      <c r="B117" s="5"/>
      <c r="C117" s="5"/>
      <c r="D117" s="98"/>
      <c r="E117" s="40"/>
      <c r="F117" s="71"/>
      <c r="G117" s="68"/>
      <c r="H117" s="68"/>
      <c r="I117" s="69"/>
      <c r="J117" s="68"/>
      <c r="K117" s="69"/>
      <c r="L117" s="68"/>
      <c r="M117" s="69"/>
      <c r="N117" s="68"/>
      <c r="O117" s="68"/>
      <c r="P117" s="68"/>
      <c r="Q117" s="38"/>
    </row>
    <row r="118" spans="1:17" s="115" customFormat="1" ht="21.75">
      <c r="A118" s="240" t="s">
        <v>61</v>
      </c>
      <c r="B118" s="240"/>
      <c r="C118" s="240"/>
      <c r="D118" s="240"/>
      <c r="E118" s="121">
        <f>SUM(E117:E117)</f>
        <v>0</v>
      </c>
      <c r="F118" s="121"/>
      <c r="G118" s="121">
        <f>SUM(G117:G117)</f>
        <v>0</v>
      </c>
      <c r="H118" s="121">
        <f>SUM(H117:H117)</f>
        <v>0</v>
      </c>
      <c r="I118" s="121"/>
      <c r="J118" s="121">
        <f>SUM(J117:J117)</f>
        <v>0</v>
      </c>
      <c r="K118" s="121"/>
      <c r="L118" s="121">
        <f>SUM(L117:L117)</f>
        <v>0</v>
      </c>
      <c r="M118" s="121"/>
      <c r="N118" s="121">
        <f>SUM(N117:N117)</f>
        <v>0</v>
      </c>
      <c r="O118" s="121">
        <f>SUM(O117:O117)</f>
        <v>0</v>
      </c>
      <c r="P118" s="121">
        <f>SUM(P117:P117)</f>
        <v>0</v>
      </c>
      <c r="Q118" s="114"/>
    </row>
    <row r="119" spans="1:17" s="59" customFormat="1" ht="23.25">
      <c r="A119" s="123" t="s">
        <v>62</v>
      </c>
      <c r="B119" s="123"/>
      <c r="C119" s="122"/>
      <c r="D119" s="124"/>
      <c r="E119" s="125"/>
      <c r="F119" s="126"/>
      <c r="G119" s="118"/>
      <c r="H119" s="118"/>
      <c r="I119" s="119"/>
      <c r="J119" s="118"/>
      <c r="K119" s="119"/>
      <c r="L119" s="118"/>
      <c r="M119" s="119"/>
      <c r="N119" s="118"/>
      <c r="O119" s="118"/>
      <c r="P119" s="118"/>
      <c r="Q119" s="120"/>
    </row>
    <row r="120" spans="1:17" s="59" customFormat="1" ht="23.25">
      <c r="A120" s="5"/>
      <c r="B120" s="5"/>
      <c r="C120" s="5"/>
      <c r="D120" s="98"/>
      <c r="E120" s="41"/>
      <c r="F120" s="67"/>
      <c r="G120" s="68"/>
      <c r="H120" s="68"/>
      <c r="I120" s="69"/>
      <c r="J120" s="68"/>
      <c r="K120" s="69"/>
      <c r="L120" s="68"/>
      <c r="M120" s="69"/>
      <c r="N120" s="68"/>
      <c r="O120" s="68"/>
      <c r="P120" s="68"/>
      <c r="Q120" s="38"/>
    </row>
    <row r="121" spans="1:17" s="115" customFormat="1" ht="21.75">
      <c r="A121" s="240" t="s">
        <v>63</v>
      </c>
      <c r="B121" s="240"/>
      <c r="C121" s="240"/>
      <c r="D121" s="240"/>
      <c r="E121" s="113">
        <f>SUM(E120:E120)</f>
        <v>0</v>
      </c>
      <c r="F121" s="113"/>
      <c r="G121" s="113">
        <f>SUM(G120:G120)</f>
        <v>0</v>
      </c>
      <c r="H121" s="113">
        <f>SUM(H120:H120)</f>
        <v>0</v>
      </c>
      <c r="I121" s="113"/>
      <c r="J121" s="113">
        <f>SUM(J120:J120)</f>
        <v>0</v>
      </c>
      <c r="K121" s="113"/>
      <c r="L121" s="113">
        <f>SUM(L120:L120)</f>
        <v>0</v>
      </c>
      <c r="M121" s="113"/>
      <c r="N121" s="113">
        <f>SUM(N120:N120)</f>
        <v>0</v>
      </c>
      <c r="O121" s="113">
        <f>SUM(O120:O120)</f>
        <v>0</v>
      </c>
      <c r="P121" s="113">
        <f>SUM(P120:P120)</f>
        <v>0</v>
      </c>
      <c r="Q121" s="114"/>
    </row>
    <row r="122" spans="1:17" s="59" customFormat="1" ht="23.25">
      <c r="A122" s="107" t="s">
        <v>64</v>
      </c>
      <c r="B122" s="107"/>
      <c r="C122" s="108"/>
      <c r="D122" s="109"/>
      <c r="E122" s="110"/>
      <c r="F122" s="111"/>
      <c r="G122" s="118"/>
      <c r="H122" s="118"/>
      <c r="I122" s="119"/>
      <c r="J122" s="118"/>
      <c r="K122" s="119"/>
      <c r="L122" s="118"/>
      <c r="M122" s="119"/>
      <c r="N122" s="118"/>
      <c r="O122" s="118"/>
      <c r="P122" s="118"/>
      <c r="Q122" s="120"/>
    </row>
    <row r="123" spans="1:16" s="103" customFormat="1" ht="84">
      <c r="A123" s="43"/>
      <c r="B123" s="43" t="s">
        <v>290</v>
      </c>
      <c r="C123" s="43" t="s">
        <v>291</v>
      </c>
      <c r="D123" s="97" t="s">
        <v>292</v>
      </c>
      <c r="E123" s="68">
        <v>1009650</v>
      </c>
      <c r="F123" s="67">
        <v>0.16</v>
      </c>
      <c r="G123" s="68">
        <f>+E123*F123</f>
        <v>161544</v>
      </c>
      <c r="H123" s="68">
        <v>0</v>
      </c>
      <c r="I123" s="69">
        <v>0.08</v>
      </c>
      <c r="J123" s="68">
        <f>E123*I123</f>
        <v>80772</v>
      </c>
      <c r="K123" s="69">
        <v>0.05</v>
      </c>
      <c r="L123" s="68">
        <f>+E123*K123</f>
        <v>50482.5</v>
      </c>
      <c r="M123" s="69">
        <v>0.03</v>
      </c>
      <c r="N123" s="68">
        <f>+E123*M123</f>
        <v>30289.5</v>
      </c>
      <c r="O123" s="68">
        <f>SUM(J123+L123+N123)</f>
        <v>161544</v>
      </c>
      <c r="P123" s="68">
        <f>+E123-O123</f>
        <v>848106</v>
      </c>
    </row>
    <row r="124" spans="1:17" s="59" customFormat="1" ht="23.25">
      <c r="A124" s="5"/>
      <c r="B124" s="5"/>
      <c r="C124" s="5"/>
      <c r="D124" s="98"/>
      <c r="E124" s="40"/>
      <c r="F124" s="71"/>
      <c r="G124" s="68"/>
      <c r="H124" s="68"/>
      <c r="I124" s="69"/>
      <c r="J124" s="68"/>
      <c r="K124" s="69"/>
      <c r="L124" s="68"/>
      <c r="M124" s="69"/>
      <c r="N124" s="68"/>
      <c r="O124" s="68"/>
      <c r="P124" s="68"/>
      <c r="Q124" s="38"/>
    </row>
    <row r="125" spans="1:17" s="115" customFormat="1" ht="21.75">
      <c r="A125" s="240" t="s">
        <v>65</v>
      </c>
      <c r="B125" s="240"/>
      <c r="C125" s="240"/>
      <c r="D125" s="240"/>
      <c r="E125" s="121">
        <f>SUM(E123:E124)</f>
        <v>1009650</v>
      </c>
      <c r="F125" s="121"/>
      <c r="G125" s="121">
        <f>SUM(G123:G124)</f>
        <v>161544</v>
      </c>
      <c r="H125" s="121">
        <f>SUM(H123:H124)</f>
        <v>0</v>
      </c>
      <c r="I125" s="121"/>
      <c r="J125" s="121">
        <f>SUM(J123:J124)</f>
        <v>80772</v>
      </c>
      <c r="K125" s="121"/>
      <c r="L125" s="121">
        <f>SUM(L123:L124)</f>
        <v>50482.5</v>
      </c>
      <c r="M125" s="121"/>
      <c r="N125" s="121">
        <f>SUM(N123:N124)</f>
        <v>30289.5</v>
      </c>
      <c r="O125" s="121">
        <f>SUM(O123:O124)</f>
        <v>161544</v>
      </c>
      <c r="P125" s="121">
        <f>SUM(P123:P124)</f>
        <v>848106</v>
      </c>
      <c r="Q125" s="114"/>
    </row>
    <row r="126" spans="1:17" s="59" customFormat="1" ht="23.25">
      <c r="A126" s="107" t="s">
        <v>66</v>
      </c>
      <c r="B126" s="107"/>
      <c r="C126" s="108"/>
      <c r="D126" s="109"/>
      <c r="E126" s="110"/>
      <c r="F126" s="111"/>
      <c r="G126" s="118"/>
      <c r="H126" s="118"/>
      <c r="I126" s="119"/>
      <c r="J126" s="118"/>
      <c r="K126" s="119"/>
      <c r="L126" s="118"/>
      <c r="M126" s="119"/>
      <c r="N126" s="118"/>
      <c r="O126" s="118"/>
      <c r="P126" s="118"/>
      <c r="Q126" s="120"/>
    </row>
    <row r="127" spans="1:17" s="59" customFormat="1" ht="23.25">
      <c r="A127" s="5"/>
      <c r="B127" s="5"/>
      <c r="C127" s="5"/>
      <c r="D127" s="98"/>
      <c r="E127" s="39"/>
      <c r="F127" s="71"/>
      <c r="G127" s="68"/>
      <c r="H127" s="68"/>
      <c r="I127" s="69"/>
      <c r="J127" s="68"/>
      <c r="K127" s="69"/>
      <c r="L127" s="68"/>
      <c r="M127" s="69"/>
      <c r="N127" s="68"/>
      <c r="O127" s="68"/>
      <c r="P127" s="68"/>
      <c r="Q127" s="38"/>
    </row>
    <row r="128" spans="1:17" s="115" customFormat="1" ht="21.75">
      <c r="A128" s="240" t="s">
        <v>67</v>
      </c>
      <c r="B128" s="240"/>
      <c r="C128" s="240"/>
      <c r="D128" s="240"/>
      <c r="E128" s="121">
        <f>SUM(E127:E127)</f>
        <v>0</v>
      </c>
      <c r="F128" s="121"/>
      <c r="G128" s="121">
        <f>SUM(G127:G127)</f>
        <v>0</v>
      </c>
      <c r="H128" s="121">
        <f>SUM(H127:H127)</f>
        <v>0</v>
      </c>
      <c r="I128" s="121"/>
      <c r="J128" s="121">
        <f>SUM(J127:J127)</f>
        <v>0</v>
      </c>
      <c r="K128" s="121"/>
      <c r="L128" s="121">
        <f>SUM(L127:L127)</f>
        <v>0</v>
      </c>
      <c r="M128" s="121"/>
      <c r="N128" s="121">
        <f>SUM(N127:N127)</f>
        <v>0</v>
      </c>
      <c r="O128" s="121">
        <f>SUM(O127:O127)</f>
        <v>0</v>
      </c>
      <c r="P128" s="121">
        <f>SUM(P127:P127)</f>
        <v>0</v>
      </c>
      <c r="Q128" s="114"/>
    </row>
    <row r="129" spans="1:17" s="59" customFormat="1" ht="23.25">
      <c r="A129" s="108" t="s">
        <v>68</v>
      </c>
      <c r="B129" s="108"/>
      <c r="C129" s="108"/>
      <c r="D129" s="109"/>
      <c r="E129" s="110"/>
      <c r="F129" s="111"/>
      <c r="G129" s="118"/>
      <c r="H129" s="118"/>
      <c r="I129" s="119"/>
      <c r="J129" s="118"/>
      <c r="K129" s="119"/>
      <c r="L129" s="118"/>
      <c r="M129" s="119"/>
      <c r="N129" s="118"/>
      <c r="O129" s="118"/>
      <c r="P129" s="118"/>
      <c r="Q129" s="120"/>
    </row>
    <row r="130" spans="1:17" s="59" customFormat="1" ht="23.25">
      <c r="A130" s="5"/>
      <c r="B130" s="5"/>
      <c r="C130" s="5"/>
      <c r="D130" s="98"/>
      <c r="E130" s="39"/>
      <c r="F130" s="71"/>
      <c r="G130" s="68"/>
      <c r="H130" s="68"/>
      <c r="I130" s="69"/>
      <c r="J130" s="68"/>
      <c r="K130" s="69"/>
      <c r="L130" s="68"/>
      <c r="M130" s="69"/>
      <c r="N130" s="68"/>
      <c r="O130" s="68"/>
      <c r="P130" s="68"/>
      <c r="Q130" s="38"/>
    </row>
    <row r="131" spans="1:17" s="115" customFormat="1" ht="21.75">
      <c r="A131" s="240" t="s">
        <v>69</v>
      </c>
      <c r="B131" s="240"/>
      <c r="C131" s="240"/>
      <c r="D131" s="240"/>
      <c r="E131" s="121">
        <f>SUM(E130:E130)</f>
        <v>0</v>
      </c>
      <c r="F131" s="121"/>
      <c r="G131" s="121">
        <f>SUM(G130:G130)</f>
        <v>0</v>
      </c>
      <c r="H131" s="121">
        <f>SUM(H130:H130)</f>
        <v>0</v>
      </c>
      <c r="I131" s="121"/>
      <c r="J131" s="121">
        <f>SUM(J130:J130)</f>
        <v>0</v>
      </c>
      <c r="K131" s="121"/>
      <c r="L131" s="121">
        <f>SUM(L130:L130)</f>
        <v>0</v>
      </c>
      <c r="M131" s="121"/>
      <c r="N131" s="121">
        <f>SUM(N130:N130)</f>
        <v>0</v>
      </c>
      <c r="O131" s="121">
        <f>SUM(O130:O130)</f>
        <v>0</v>
      </c>
      <c r="P131" s="121">
        <f>SUM(P130:P130)</f>
        <v>0</v>
      </c>
      <c r="Q131" s="114"/>
    </row>
    <row r="132" spans="1:17" s="59" customFormat="1" ht="23.25">
      <c r="A132" s="122" t="s">
        <v>70</v>
      </c>
      <c r="B132" s="122"/>
      <c r="C132" s="122"/>
      <c r="D132" s="124"/>
      <c r="E132" s="125"/>
      <c r="F132" s="126"/>
      <c r="G132" s="118"/>
      <c r="H132" s="118"/>
      <c r="I132" s="119"/>
      <c r="J132" s="118"/>
      <c r="K132" s="119"/>
      <c r="L132" s="118"/>
      <c r="M132" s="119"/>
      <c r="N132" s="118"/>
      <c r="O132" s="118"/>
      <c r="P132" s="118"/>
      <c r="Q132" s="120"/>
    </row>
    <row r="133" spans="1:17" s="59" customFormat="1" ht="23.25">
      <c r="A133" s="5"/>
      <c r="B133" s="5"/>
      <c r="C133" s="5"/>
      <c r="D133" s="98"/>
      <c r="E133" s="40"/>
      <c r="F133" s="71"/>
      <c r="G133" s="68"/>
      <c r="H133" s="68"/>
      <c r="I133" s="69"/>
      <c r="J133" s="68"/>
      <c r="K133" s="69"/>
      <c r="L133" s="68"/>
      <c r="M133" s="69"/>
      <c r="N133" s="68"/>
      <c r="O133" s="68"/>
      <c r="P133" s="68"/>
      <c r="Q133" s="38"/>
    </row>
    <row r="134" spans="1:17" s="115" customFormat="1" ht="21.75">
      <c r="A134" s="240" t="s">
        <v>71</v>
      </c>
      <c r="B134" s="240"/>
      <c r="C134" s="240"/>
      <c r="D134" s="240"/>
      <c r="E134" s="113">
        <f>SUM(E133:E133)</f>
        <v>0</v>
      </c>
      <c r="F134" s="113"/>
      <c r="G134" s="113">
        <f>SUM(G133:G133)</f>
        <v>0</v>
      </c>
      <c r="H134" s="113">
        <f>SUM(H133:H133)</f>
        <v>0</v>
      </c>
      <c r="I134" s="113"/>
      <c r="J134" s="113">
        <f>SUM(J133:J133)</f>
        <v>0</v>
      </c>
      <c r="K134" s="113"/>
      <c r="L134" s="113">
        <f>SUM(L133:L133)</f>
        <v>0</v>
      </c>
      <c r="M134" s="113"/>
      <c r="N134" s="113">
        <f>SUM(N133:N133)</f>
        <v>0</v>
      </c>
      <c r="O134" s="113">
        <f>SUM(O133:O133)</f>
        <v>0</v>
      </c>
      <c r="P134" s="113">
        <f>SUM(P133:P133)</f>
        <v>0</v>
      </c>
      <c r="Q134" s="114"/>
    </row>
    <row r="135" spans="1:17" s="59" customFormat="1" ht="23.25">
      <c r="A135" s="122" t="s">
        <v>74</v>
      </c>
      <c r="B135" s="122"/>
      <c r="C135" s="122"/>
      <c r="D135" s="124"/>
      <c r="E135" s="125"/>
      <c r="F135" s="126"/>
      <c r="G135" s="118"/>
      <c r="H135" s="118"/>
      <c r="I135" s="119"/>
      <c r="J135" s="118"/>
      <c r="K135" s="119"/>
      <c r="L135" s="118"/>
      <c r="M135" s="119"/>
      <c r="N135" s="118"/>
      <c r="O135" s="118"/>
      <c r="P135" s="118"/>
      <c r="Q135" s="120"/>
    </row>
    <row r="136" spans="1:17" s="59" customFormat="1" ht="23.25">
      <c r="A136" s="5"/>
      <c r="B136" s="5"/>
      <c r="C136" s="5"/>
      <c r="D136" s="98"/>
      <c r="E136" s="39"/>
      <c r="F136" s="71"/>
      <c r="G136" s="68"/>
      <c r="H136" s="68"/>
      <c r="I136" s="69"/>
      <c r="J136" s="68"/>
      <c r="K136" s="69"/>
      <c r="L136" s="68"/>
      <c r="M136" s="69"/>
      <c r="N136" s="68"/>
      <c r="O136" s="68"/>
      <c r="P136" s="68"/>
      <c r="Q136" s="38"/>
    </row>
    <row r="137" spans="1:17" s="115" customFormat="1" ht="21.75">
      <c r="A137" s="240" t="s">
        <v>75</v>
      </c>
      <c r="B137" s="240"/>
      <c r="C137" s="240"/>
      <c r="D137" s="240"/>
      <c r="E137" s="113">
        <f>SUM(E136:E136)</f>
        <v>0</v>
      </c>
      <c r="F137" s="113"/>
      <c r="G137" s="113">
        <f>SUM(G136:G136)</f>
        <v>0</v>
      </c>
      <c r="H137" s="113">
        <f>SUM(H136:H136)</f>
        <v>0</v>
      </c>
      <c r="I137" s="113"/>
      <c r="J137" s="113">
        <f>SUM(J136:J136)</f>
        <v>0</v>
      </c>
      <c r="K137" s="113"/>
      <c r="L137" s="113">
        <f>SUM(L136:L136)</f>
        <v>0</v>
      </c>
      <c r="M137" s="113"/>
      <c r="N137" s="113">
        <f>SUM(N136:N136)</f>
        <v>0</v>
      </c>
      <c r="O137" s="113">
        <f>SUM(O136:O136)</f>
        <v>0</v>
      </c>
      <c r="P137" s="113">
        <f>SUM(P136:P136)</f>
        <v>0</v>
      </c>
      <c r="Q137" s="114"/>
    </row>
    <row r="138" spans="1:17" s="59" customFormat="1" ht="23.25">
      <c r="A138" s="107" t="s">
        <v>76</v>
      </c>
      <c r="B138" s="107"/>
      <c r="C138" s="108"/>
      <c r="D138" s="109"/>
      <c r="E138" s="110"/>
      <c r="F138" s="111"/>
      <c r="G138" s="118"/>
      <c r="H138" s="118"/>
      <c r="I138" s="119"/>
      <c r="J138" s="118"/>
      <c r="K138" s="119"/>
      <c r="L138" s="118"/>
      <c r="M138" s="119"/>
      <c r="N138" s="118"/>
      <c r="O138" s="118"/>
      <c r="P138" s="118"/>
      <c r="Q138" s="120"/>
    </row>
    <row r="139" spans="1:16" s="103" customFormat="1" ht="84">
      <c r="A139" s="43"/>
      <c r="B139" s="43" t="s">
        <v>293</v>
      </c>
      <c r="C139" s="43" t="s">
        <v>294</v>
      </c>
      <c r="D139" s="97" t="s">
        <v>295</v>
      </c>
      <c r="E139" s="68">
        <v>808750</v>
      </c>
      <c r="F139" s="67">
        <v>0.06</v>
      </c>
      <c r="G139" s="68">
        <v>0</v>
      </c>
      <c r="H139" s="68">
        <f>+E139*F139</f>
        <v>48525</v>
      </c>
      <c r="I139" s="70">
        <v>0.025</v>
      </c>
      <c r="J139" s="68">
        <f>E139*I139</f>
        <v>20218.75</v>
      </c>
      <c r="K139" s="69">
        <v>0.02</v>
      </c>
      <c r="L139" s="68">
        <f>+E139*K139</f>
        <v>16175</v>
      </c>
      <c r="M139" s="70">
        <v>0.015</v>
      </c>
      <c r="N139" s="68">
        <f>+E139*M139</f>
        <v>12131.25</v>
      </c>
      <c r="O139" s="68">
        <f>SUM(J139+L139+N139)</f>
        <v>48525</v>
      </c>
      <c r="P139" s="68">
        <f>+E139-O139</f>
        <v>760225</v>
      </c>
    </row>
    <row r="140" spans="1:17" s="59" customFormat="1" ht="23.25">
      <c r="A140" s="5"/>
      <c r="B140" s="5"/>
      <c r="C140" s="5"/>
      <c r="D140" s="98"/>
      <c r="E140" s="40"/>
      <c r="F140" s="71"/>
      <c r="G140" s="68"/>
      <c r="H140" s="68"/>
      <c r="I140" s="69"/>
      <c r="J140" s="68"/>
      <c r="K140" s="69"/>
      <c r="L140" s="68"/>
      <c r="M140" s="69"/>
      <c r="N140" s="68"/>
      <c r="O140" s="68"/>
      <c r="P140" s="68"/>
      <c r="Q140" s="38"/>
    </row>
    <row r="141" spans="1:17" s="115" customFormat="1" ht="21.75">
      <c r="A141" s="240" t="s">
        <v>77</v>
      </c>
      <c r="B141" s="240"/>
      <c r="C141" s="240"/>
      <c r="D141" s="240"/>
      <c r="E141" s="113">
        <f>SUM(E139:E140)</f>
        <v>808750</v>
      </c>
      <c r="F141" s="113"/>
      <c r="G141" s="113">
        <f>SUM(G139:G140)</f>
        <v>0</v>
      </c>
      <c r="H141" s="113">
        <f>SUM(H139:H140)</f>
        <v>48525</v>
      </c>
      <c r="I141" s="113"/>
      <c r="J141" s="113">
        <f>SUM(J139:J140)</f>
        <v>20218.75</v>
      </c>
      <c r="K141" s="113"/>
      <c r="L141" s="113">
        <f>SUM(L139:L140)</f>
        <v>16175</v>
      </c>
      <c r="M141" s="113"/>
      <c r="N141" s="113">
        <f>SUM(N139:N140)</f>
        <v>12131.25</v>
      </c>
      <c r="O141" s="113">
        <f>SUM(O139:O140)</f>
        <v>48525</v>
      </c>
      <c r="P141" s="113">
        <f>SUM(P139:P140)</f>
        <v>760225</v>
      </c>
      <c r="Q141" s="114"/>
    </row>
    <row r="142" spans="1:17" s="59" customFormat="1" ht="23.25">
      <c r="A142" s="127" t="s">
        <v>78</v>
      </c>
      <c r="B142" s="128"/>
      <c r="C142" s="128"/>
      <c r="D142" s="129"/>
      <c r="E142" s="110"/>
      <c r="F142" s="111"/>
      <c r="G142" s="118"/>
      <c r="H142" s="118"/>
      <c r="I142" s="119"/>
      <c r="J142" s="118"/>
      <c r="K142" s="119"/>
      <c r="L142" s="118"/>
      <c r="M142" s="119"/>
      <c r="N142" s="118"/>
      <c r="O142" s="118"/>
      <c r="P142" s="118"/>
      <c r="Q142" s="120"/>
    </row>
    <row r="143" spans="1:17" s="59" customFormat="1" ht="23.25">
      <c r="A143" s="5"/>
      <c r="B143" s="5"/>
      <c r="C143" s="5"/>
      <c r="D143" s="98"/>
      <c r="E143" s="40"/>
      <c r="F143" s="71"/>
      <c r="G143" s="68"/>
      <c r="H143" s="68"/>
      <c r="I143" s="69"/>
      <c r="J143" s="68"/>
      <c r="K143" s="69"/>
      <c r="L143" s="68"/>
      <c r="M143" s="69"/>
      <c r="N143" s="68"/>
      <c r="O143" s="68"/>
      <c r="P143" s="68"/>
      <c r="Q143" s="38"/>
    </row>
    <row r="144" spans="1:17" s="115" customFormat="1" ht="21.75">
      <c r="A144" s="244" t="s">
        <v>79</v>
      </c>
      <c r="B144" s="245"/>
      <c r="C144" s="245"/>
      <c r="D144" s="246"/>
      <c r="E144" s="113">
        <f>SUM(E143:E143)</f>
        <v>0</v>
      </c>
      <c r="F144" s="113"/>
      <c r="G144" s="113">
        <f>SUM(G143:G143)</f>
        <v>0</v>
      </c>
      <c r="H144" s="113">
        <f>SUM(H143:H143)</f>
        <v>0</v>
      </c>
      <c r="I144" s="113"/>
      <c r="J144" s="113">
        <f>SUM(J143:J143)</f>
        <v>0</v>
      </c>
      <c r="K144" s="113"/>
      <c r="L144" s="113">
        <f>SUM(L143:L143)</f>
        <v>0</v>
      </c>
      <c r="M144" s="113"/>
      <c r="N144" s="113">
        <f>SUM(N143:N143)</f>
        <v>0</v>
      </c>
      <c r="O144" s="113">
        <f>SUM(O143:O143)</f>
        <v>0</v>
      </c>
      <c r="P144" s="113">
        <f>SUM(P143:P143)</f>
        <v>0</v>
      </c>
      <c r="Q144" s="114"/>
    </row>
    <row r="145" spans="1:17" s="59" customFormat="1" ht="23.25">
      <c r="A145" s="108" t="s">
        <v>84</v>
      </c>
      <c r="B145" s="108"/>
      <c r="C145" s="108"/>
      <c r="D145" s="109"/>
      <c r="E145" s="130"/>
      <c r="F145" s="111"/>
      <c r="G145" s="118"/>
      <c r="H145" s="118"/>
      <c r="I145" s="119"/>
      <c r="J145" s="118"/>
      <c r="K145" s="119"/>
      <c r="L145" s="118"/>
      <c r="M145" s="119"/>
      <c r="N145" s="118"/>
      <c r="O145" s="118"/>
      <c r="P145" s="118"/>
      <c r="Q145" s="120"/>
    </row>
    <row r="146" spans="1:16" s="103" customFormat="1" ht="84">
      <c r="A146" s="43"/>
      <c r="B146" s="43" t="s">
        <v>296</v>
      </c>
      <c r="C146" s="43" t="s">
        <v>297</v>
      </c>
      <c r="D146" s="97" t="s">
        <v>298</v>
      </c>
      <c r="E146" s="68">
        <v>100000</v>
      </c>
      <c r="F146" s="67">
        <v>0.06</v>
      </c>
      <c r="G146" s="68">
        <v>0</v>
      </c>
      <c r="H146" s="68">
        <f>+E146*F146</f>
        <v>6000</v>
      </c>
      <c r="I146" s="70">
        <v>0.025</v>
      </c>
      <c r="J146" s="68">
        <f>E146*I146</f>
        <v>2500</v>
      </c>
      <c r="K146" s="69">
        <v>0.02</v>
      </c>
      <c r="L146" s="68">
        <f>+E146*K146</f>
        <v>2000</v>
      </c>
      <c r="M146" s="70">
        <v>0.015</v>
      </c>
      <c r="N146" s="68">
        <f>+E146*M146</f>
        <v>1500</v>
      </c>
      <c r="O146" s="68">
        <f>SUM(J146+L146+N146)</f>
        <v>6000</v>
      </c>
      <c r="P146" s="68">
        <f aca="true" t="shared" si="26" ref="P146:P152">+E146-O146</f>
        <v>94000</v>
      </c>
    </row>
    <row r="147" spans="1:16" s="103" customFormat="1" ht="84">
      <c r="A147" s="43"/>
      <c r="B147" s="43" t="s">
        <v>296</v>
      </c>
      <c r="C147" s="43" t="s">
        <v>299</v>
      </c>
      <c r="D147" s="97" t="s">
        <v>300</v>
      </c>
      <c r="E147" s="68">
        <v>14300000</v>
      </c>
      <c r="F147" s="69" t="s">
        <v>105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f t="shared" si="26"/>
        <v>14300000</v>
      </c>
    </row>
    <row r="148" spans="1:16" s="103" customFormat="1" ht="84">
      <c r="A148" s="43"/>
      <c r="B148" s="43" t="s">
        <v>271</v>
      </c>
      <c r="C148" s="43" t="s">
        <v>301</v>
      </c>
      <c r="D148" s="97" t="s">
        <v>302</v>
      </c>
      <c r="E148" s="68">
        <v>14300000</v>
      </c>
      <c r="F148" s="69" t="s">
        <v>105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f t="shared" si="26"/>
        <v>14300000</v>
      </c>
    </row>
    <row r="149" spans="1:16" s="103" customFormat="1" ht="84">
      <c r="A149" s="43"/>
      <c r="B149" s="43" t="s">
        <v>303</v>
      </c>
      <c r="C149" s="43" t="s">
        <v>304</v>
      </c>
      <c r="D149" s="97" t="s">
        <v>305</v>
      </c>
      <c r="E149" s="68">
        <v>500000</v>
      </c>
      <c r="F149" s="69" t="s">
        <v>105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f t="shared" si="26"/>
        <v>500000</v>
      </c>
    </row>
    <row r="150" spans="1:16" s="103" customFormat="1" ht="84">
      <c r="A150" s="43"/>
      <c r="B150" s="43" t="s">
        <v>306</v>
      </c>
      <c r="C150" s="43" t="s">
        <v>307</v>
      </c>
      <c r="D150" s="97" t="s">
        <v>308</v>
      </c>
      <c r="E150" s="68">
        <v>14300000</v>
      </c>
      <c r="F150" s="69" t="s">
        <v>105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f t="shared" si="26"/>
        <v>14300000</v>
      </c>
    </row>
    <row r="151" spans="1:16" s="103" customFormat="1" ht="84">
      <c r="A151" s="43"/>
      <c r="B151" s="138">
        <v>242755</v>
      </c>
      <c r="C151" s="43" t="s">
        <v>309</v>
      </c>
      <c r="D151" s="97" t="s">
        <v>310</v>
      </c>
      <c r="E151" s="68">
        <v>14300000</v>
      </c>
      <c r="F151" s="69" t="s">
        <v>105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f t="shared" si="26"/>
        <v>14300000</v>
      </c>
    </row>
    <row r="152" spans="1:16" s="103" customFormat="1" ht="84">
      <c r="A152" s="43"/>
      <c r="B152" s="138">
        <v>242755</v>
      </c>
      <c r="C152" s="43" t="s">
        <v>311</v>
      </c>
      <c r="D152" s="97" t="s">
        <v>312</v>
      </c>
      <c r="E152" s="68">
        <v>650000</v>
      </c>
      <c r="F152" s="69" t="s">
        <v>105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f t="shared" si="26"/>
        <v>650000</v>
      </c>
    </row>
    <row r="153" spans="1:16" s="103" customFormat="1" ht="84">
      <c r="A153" s="43"/>
      <c r="B153" s="138" t="s">
        <v>313</v>
      </c>
      <c r="C153" s="43" t="s">
        <v>314</v>
      </c>
      <c r="D153" s="97" t="s">
        <v>315</v>
      </c>
      <c r="E153" s="68">
        <v>14300000</v>
      </c>
      <c r="F153" s="69" t="s">
        <v>105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f>+E153-O153</f>
        <v>14300000</v>
      </c>
    </row>
    <row r="154" spans="1:16" s="103" customFormat="1" ht="84">
      <c r="A154" s="43"/>
      <c r="B154" s="138" t="s">
        <v>313</v>
      </c>
      <c r="C154" s="43" t="s">
        <v>316</v>
      </c>
      <c r="D154" s="97" t="s">
        <v>317</v>
      </c>
      <c r="E154" s="68">
        <v>1397500</v>
      </c>
      <c r="F154" s="69" t="s">
        <v>105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f>+E154-O154</f>
        <v>1397500</v>
      </c>
    </row>
    <row r="155" spans="1:16" s="103" customFormat="1" ht="105">
      <c r="A155" s="43"/>
      <c r="B155" s="138" t="s">
        <v>194</v>
      </c>
      <c r="C155" s="43" t="s">
        <v>318</v>
      </c>
      <c r="D155" s="97" t="s">
        <v>319</v>
      </c>
      <c r="E155" s="68">
        <v>500000</v>
      </c>
      <c r="F155" s="69" t="s">
        <v>105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f>+E155-O155</f>
        <v>500000</v>
      </c>
    </row>
    <row r="156" spans="1:16" s="103" customFormat="1" ht="84">
      <c r="A156" s="43"/>
      <c r="B156" s="138" t="s">
        <v>244</v>
      </c>
      <c r="C156" s="43" t="s">
        <v>320</v>
      </c>
      <c r="D156" s="97" t="s">
        <v>321</v>
      </c>
      <c r="E156" s="68">
        <v>26000000</v>
      </c>
      <c r="F156" s="69" t="s">
        <v>105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f>+E156-O156</f>
        <v>26000000</v>
      </c>
    </row>
    <row r="157" spans="1:17" s="59" customFormat="1" ht="23.25">
      <c r="A157" s="5"/>
      <c r="B157" s="5"/>
      <c r="C157" s="5"/>
      <c r="D157" s="98"/>
      <c r="E157" s="39"/>
      <c r="F157" s="71"/>
      <c r="G157" s="68"/>
      <c r="H157" s="68"/>
      <c r="I157" s="69"/>
      <c r="J157" s="68"/>
      <c r="K157" s="69"/>
      <c r="L157" s="68"/>
      <c r="M157" s="69"/>
      <c r="N157" s="68"/>
      <c r="O157" s="68"/>
      <c r="P157" s="68"/>
      <c r="Q157" s="38"/>
    </row>
    <row r="158" spans="1:17" s="115" customFormat="1" ht="21.75">
      <c r="A158" s="244" t="s">
        <v>85</v>
      </c>
      <c r="B158" s="245"/>
      <c r="C158" s="245"/>
      <c r="D158" s="246"/>
      <c r="E158" s="131">
        <f>SUM(E146:E157)</f>
        <v>100647500</v>
      </c>
      <c r="F158" s="131"/>
      <c r="G158" s="131">
        <f>SUM(G146:G157)</f>
        <v>0</v>
      </c>
      <c r="H158" s="131">
        <f>SUM(H146:H157)</f>
        <v>6000</v>
      </c>
      <c r="I158" s="131"/>
      <c r="J158" s="131">
        <f>SUM(J146:J157)</f>
        <v>2500</v>
      </c>
      <c r="K158" s="131"/>
      <c r="L158" s="131">
        <f>SUM(L146:L157)</f>
        <v>2000</v>
      </c>
      <c r="M158" s="131"/>
      <c r="N158" s="131">
        <f>SUM(N146:N157)</f>
        <v>1500</v>
      </c>
      <c r="O158" s="131">
        <f>SUM(O146:O157)</f>
        <v>6000</v>
      </c>
      <c r="P158" s="131">
        <f>SUM(P146:P157)</f>
        <v>100641500</v>
      </c>
      <c r="Q158" s="114"/>
    </row>
    <row r="159" spans="1:17" s="59" customFormat="1" ht="23.25">
      <c r="A159" s="107" t="s">
        <v>72</v>
      </c>
      <c r="B159" s="107"/>
      <c r="C159" s="108"/>
      <c r="D159" s="109"/>
      <c r="E159" s="110"/>
      <c r="F159" s="111"/>
      <c r="G159" s="118"/>
      <c r="H159" s="118"/>
      <c r="I159" s="119"/>
      <c r="J159" s="118"/>
      <c r="K159" s="119"/>
      <c r="L159" s="118"/>
      <c r="M159" s="119"/>
      <c r="N159" s="118"/>
      <c r="O159" s="118"/>
      <c r="P159" s="118"/>
      <c r="Q159" s="120"/>
    </row>
    <row r="160" spans="1:16" s="103" customFormat="1" ht="84">
      <c r="A160" s="43"/>
      <c r="B160" s="43" t="s">
        <v>322</v>
      </c>
      <c r="C160" s="43" t="s">
        <v>323</v>
      </c>
      <c r="D160" s="97" t="s">
        <v>324</v>
      </c>
      <c r="E160" s="68">
        <v>120000</v>
      </c>
      <c r="F160" s="69" t="s">
        <v>105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f aca="true" t="shared" si="27" ref="P160:P172">+E160-O160</f>
        <v>120000</v>
      </c>
    </row>
    <row r="161" spans="1:16" s="103" customFormat="1" ht="42">
      <c r="A161" s="43"/>
      <c r="B161" s="43" t="s">
        <v>322</v>
      </c>
      <c r="C161" s="43" t="s">
        <v>325</v>
      </c>
      <c r="D161" s="97" t="s">
        <v>326</v>
      </c>
      <c r="E161" s="68">
        <v>5000</v>
      </c>
      <c r="F161" s="69" t="s">
        <v>105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f t="shared" si="27"/>
        <v>5000</v>
      </c>
    </row>
    <row r="162" spans="1:16" s="103" customFormat="1" ht="42">
      <c r="A162" s="43"/>
      <c r="B162" s="43" t="s">
        <v>327</v>
      </c>
      <c r="C162" s="43" t="s">
        <v>328</v>
      </c>
      <c r="D162" s="97" t="s">
        <v>329</v>
      </c>
      <c r="E162" s="68">
        <v>125000</v>
      </c>
      <c r="F162" s="69" t="s">
        <v>105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f t="shared" si="27"/>
        <v>125000</v>
      </c>
    </row>
    <row r="163" spans="1:16" s="103" customFormat="1" ht="84">
      <c r="A163" s="43"/>
      <c r="B163" s="43" t="s">
        <v>330</v>
      </c>
      <c r="C163" s="43" t="s">
        <v>331</v>
      </c>
      <c r="D163" s="97" t="s">
        <v>332</v>
      </c>
      <c r="E163" s="68">
        <v>66300</v>
      </c>
      <c r="F163" s="69" t="s">
        <v>105</v>
      </c>
      <c r="G163" s="68">
        <v>0</v>
      </c>
      <c r="H163" s="68">
        <v>0</v>
      </c>
      <c r="I163" s="68"/>
      <c r="J163" s="68">
        <v>0</v>
      </c>
      <c r="K163" s="68"/>
      <c r="L163" s="68">
        <v>0</v>
      </c>
      <c r="M163" s="68"/>
      <c r="N163" s="68">
        <v>0</v>
      </c>
      <c r="O163" s="68">
        <v>0</v>
      </c>
      <c r="P163" s="68">
        <f t="shared" si="27"/>
        <v>66300</v>
      </c>
    </row>
    <row r="164" spans="1:16" s="103" customFormat="1" ht="42">
      <c r="A164" s="43"/>
      <c r="B164" s="43" t="s">
        <v>333</v>
      </c>
      <c r="C164" s="43" t="s">
        <v>334</v>
      </c>
      <c r="D164" s="97" t="s">
        <v>335</v>
      </c>
      <c r="E164" s="68">
        <v>125000</v>
      </c>
      <c r="F164" s="69" t="s">
        <v>105</v>
      </c>
      <c r="G164" s="68">
        <v>0</v>
      </c>
      <c r="H164" s="68">
        <v>0</v>
      </c>
      <c r="I164" s="68"/>
      <c r="J164" s="68">
        <v>0</v>
      </c>
      <c r="K164" s="68"/>
      <c r="L164" s="68">
        <v>0</v>
      </c>
      <c r="M164" s="68"/>
      <c r="N164" s="68">
        <v>0</v>
      </c>
      <c r="O164" s="68">
        <v>0</v>
      </c>
      <c r="P164" s="68">
        <f t="shared" si="27"/>
        <v>125000</v>
      </c>
    </row>
    <row r="165" spans="1:16" s="103" customFormat="1" ht="63">
      <c r="A165" s="43"/>
      <c r="B165" s="43" t="s">
        <v>336</v>
      </c>
      <c r="C165" s="43" t="s">
        <v>337</v>
      </c>
      <c r="D165" s="97" t="s">
        <v>338</v>
      </c>
      <c r="E165" s="68">
        <v>15000</v>
      </c>
      <c r="F165" s="69" t="s">
        <v>105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f t="shared" si="27"/>
        <v>15000</v>
      </c>
    </row>
    <row r="166" spans="1:16" s="103" customFormat="1" ht="84">
      <c r="A166" s="43"/>
      <c r="B166" s="43" t="s">
        <v>244</v>
      </c>
      <c r="C166" s="43" t="s">
        <v>339</v>
      </c>
      <c r="D166" s="97" t="s">
        <v>340</v>
      </c>
      <c r="E166" s="68">
        <v>187200</v>
      </c>
      <c r="F166" s="69" t="s">
        <v>105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f t="shared" si="27"/>
        <v>187200</v>
      </c>
    </row>
    <row r="167" spans="1:16" s="103" customFormat="1" ht="63">
      <c r="A167" s="43"/>
      <c r="B167" s="43" t="s">
        <v>341</v>
      </c>
      <c r="C167" s="43" t="s">
        <v>342</v>
      </c>
      <c r="D167" s="97" t="s">
        <v>343</v>
      </c>
      <c r="E167" s="68">
        <v>78000</v>
      </c>
      <c r="F167" s="69" t="s">
        <v>105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f t="shared" si="27"/>
        <v>78000</v>
      </c>
    </row>
    <row r="168" spans="1:16" s="103" customFormat="1" ht="105">
      <c r="A168" s="43"/>
      <c r="B168" s="43" t="s">
        <v>341</v>
      </c>
      <c r="C168" s="43" t="s">
        <v>344</v>
      </c>
      <c r="D168" s="97" t="s">
        <v>345</v>
      </c>
      <c r="E168" s="68">
        <v>34200</v>
      </c>
      <c r="F168" s="69" t="s">
        <v>105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f t="shared" si="27"/>
        <v>34200</v>
      </c>
    </row>
    <row r="169" spans="1:16" s="103" customFormat="1" ht="63">
      <c r="A169" s="43"/>
      <c r="B169" s="43" t="s">
        <v>175</v>
      </c>
      <c r="C169" s="43" t="s">
        <v>346</v>
      </c>
      <c r="D169" s="97" t="s">
        <v>347</v>
      </c>
      <c r="E169" s="180">
        <v>109400</v>
      </c>
      <c r="F169" s="69" t="s">
        <v>105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f t="shared" si="27"/>
        <v>109400</v>
      </c>
    </row>
    <row r="170" spans="1:16" s="103" customFormat="1" ht="84">
      <c r="A170" s="43"/>
      <c r="B170" s="43" t="s">
        <v>175</v>
      </c>
      <c r="C170" s="43" t="s">
        <v>348</v>
      </c>
      <c r="D170" s="97" t="s">
        <v>349</v>
      </c>
      <c r="E170" s="180">
        <v>7600</v>
      </c>
      <c r="F170" s="69" t="s">
        <v>105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f>+E170-O170</f>
        <v>7600</v>
      </c>
    </row>
    <row r="171" spans="1:18" s="178" customFormat="1" ht="63">
      <c r="A171" s="132"/>
      <c r="B171" s="132" t="s">
        <v>194</v>
      </c>
      <c r="C171" s="132" t="s">
        <v>350</v>
      </c>
      <c r="D171" s="286" t="s">
        <v>351</v>
      </c>
      <c r="E171" s="181">
        <v>94500</v>
      </c>
      <c r="F171" s="177" t="s">
        <v>105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33">
        <f t="shared" si="27"/>
        <v>94500</v>
      </c>
      <c r="R171" s="178" t="s">
        <v>197</v>
      </c>
    </row>
    <row r="172" spans="1:18" s="178" customFormat="1" ht="84">
      <c r="A172" s="132"/>
      <c r="B172" s="132" t="s">
        <v>194</v>
      </c>
      <c r="C172" s="132" t="s">
        <v>352</v>
      </c>
      <c r="D172" s="286" t="s">
        <v>353</v>
      </c>
      <c r="E172" s="181">
        <v>15000</v>
      </c>
      <c r="F172" s="177" t="s">
        <v>105</v>
      </c>
      <c r="G172" s="133">
        <v>0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33">
        <f t="shared" si="27"/>
        <v>15000</v>
      </c>
      <c r="R172" s="178" t="s">
        <v>197</v>
      </c>
    </row>
    <row r="173" spans="1:17" s="115" customFormat="1" ht="21.75">
      <c r="A173" s="240" t="s">
        <v>73</v>
      </c>
      <c r="B173" s="240"/>
      <c r="C173" s="240"/>
      <c r="D173" s="240"/>
      <c r="E173" s="113">
        <f>SUM(E160:E172)</f>
        <v>982200</v>
      </c>
      <c r="F173" s="113"/>
      <c r="G173" s="113">
        <f>SUM(G160:G172)</f>
        <v>0</v>
      </c>
      <c r="H173" s="113">
        <f>SUM(H160:H172)</f>
        <v>0</v>
      </c>
      <c r="I173" s="113"/>
      <c r="J173" s="113">
        <f>SUM(J160:J172)</f>
        <v>0</v>
      </c>
      <c r="K173" s="113"/>
      <c r="L173" s="113">
        <f>SUM(L160:L172)</f>
        <v>0</v>
      </c>
      <c r="M173" s="113"/>
      <c r="N173" s="113">
        <f>SUM(N160:N172)</f>
        <v>0</v>
      </c>
      <c r="O173" s="113">
        <f>SUM(O160:O172)</f>
        <v>0</v>
      </c>
      <c r="P173" s="113">
        <f>SUM(P160:P172)</f>
        <v>982200</v>
      </c>
      <c r="Q173" s="114"/>
    </row>
    <row r="174" spans="1:17" s="136" customFormat="1" ht="22.5" thickBot="1">
      <c r="A174" s="241" t="s">
        <v>12</v>
      </c>
      <c r="B174" s="242"/>
      <c r="C174" s="242"/>
      <c r="D174" s="243"/>
      <c r="E174" s="134">
        <f>SUM(E30+E43+E49+E69+E74+E77+E81+E84+E87+E98+E102+E112+E115+E118+E121+E125+E128+E131+E134+E137+E141+E144+E158+E173)</f>
        <v>108824070.72</v>
      </c>
      <c r="F174" s="134"/>
      <c r="G174" s="134">
        <f>SUM(G30+G43+G49+G69+G74+G77+G81+G84+G87+G98+G102+G112+G115+G118+G121+G125+G128+G131+G134+G137+G141+G144+G158+G173)</f>
        <v>324510.4</v>
      </c>
      <c r="H174" s="134">
        <f>SUM(H30+H43+H49+H69+H74+H77+H81+H84+H87+H98+H102+H112+H115+H118+H121+H125+H128+H131+H134+H137+H141+H144+H158+H173)</f>
        <v>315970.85</v>
      </c>
      <c r="I174" s="134"/>
      <c r="J174" s="134">
        <f>SUM(J30+J43+J49+J69+J74+J77+J81+J84+J87+J98+J102+J112+J115+J118+J121+J125+J128+J131+J134+J137+J141+J144+J158+J173)</f>
        <v>293909.70499999996</v>
      </c>
      <c r="K174" s="134"/>
      <c r="L174" s="134">
        <f>SUM(L30+L43+L49+L69+L74+L77+L81+L84+L87+L98+L102+L112+L115+L118+L121+L125+L128+L131+L134+L137+L141+L144+L158+L173)</f>
        <v>206733.122</v>
      </c>
      <c r="M174" s="134"/>
      <c r="N174" s="134">
        <f>SUM(N30+N43+N49+N69+N74+N77+N81+N84+N87+N98+N102+N112+N115+N118+N121+N125+N128+N131+N134+N137+N141+N144+N158+N173)</f>
        <v>139838.419</v>
      </c>
      <c r="O174" s="134">
        <f>SUM(O30+O43+O49+O69+O74+O77+O81+O84+O87+O98+O102+O112+O115+O118+O121+O125+O128+O131+O134+O137+O141+O144+O158+O173)</f>
        <v>640481.246</v>
      </c>
      <c r="P174" s="134">
        <f>SUM(P30+P43+P49+P69+P74+P77+P81+P84+P87+P98+P102+P112+P115+P118+P121+P125+P128+P131+P134+P137+P141+P144+P158+P173)</f>
        <v>108183589.474</v>
      </c>
      <c r="Q174" s="135"/>
    </row>
    <row r="175" spans="1:17" s="78" customFormat="1" ht="21.75" thickTop="1">
      <c r="A175" s="73"/>
      <c r="B175" s="73"/>
      <c r="C175" s="73"/>
      <c r="D175" s="288" t="s">
        <v>106</v>
      </c>
      <c r="E175" s="44">
        <f>-4217393.96-2924084.26+145052.88+1326285.16+1672734.77+192382623.13+17540036</f>
        <v>205925253.72</v>
      </c>
      <c r="F175" s="74"/>
      <c r="G175" s="74"/>
      <c r="H175" s="75">
        <f>SUM(G174:H174)</f>
        <v>640481.25</v>
      </c>
      <c r="I175" s="76"/>
      <c r="J175" s="75"/>
      <c r="K175" s="76"/>
      <c r="L175" s="75"/>
      <c r="M175" s="76"/>
      <c r="N175" s="75">
        <f>SUM(J174+L174+N174)</f>
        <v>640481.2459999999</v>
      </c>
      <c r="O175" s="75">
        <v>1672734.77</v>
      </c>
      <c r="P175" s="75">
        <f>SUM(O174:P174)</f>
        <v>108824070.72000001</v>
      </c>
      <c r="Q175" s="77"/>
    </row>
    <row r="176" spans="2:17" s="79" customFormat="1" ht="18.75">
      <c r="B176" s="182"/>
      <c r="C176" s="182"/>
      <c r="D176" s="289"/>
      <c r="E176" s="80">
        <f>SUM(E174-E175)</f>
        <v>-97101183</v>
      </c>
      <c r="F176" s="80"/>
      <c r="G176" s="80"/>
      <c r="H176" s="80">
        <f>SUM(O174-H175)</f>
        <v>-0.003999999957159162</v>
      </c>
      <c r="I176" s="81"/>
      <c r="J176" s="80"/>
      <c r="K176" s="81"/>
      <c r="L176" s="80"/>
      <c r="M176" s="81"/>
      <c r="N176" s="80">
        <f>SUM(O174-N175)</f>
        <v>1.1641532182693481E-10</v>
      </c>
      <c r="O176" s="80">
        <f>SUM(O174-O175)</f>
        <v>-1032253.524</v>
      </c>
      <c r="P176" s="80">
        <f>SUM(E174-P175)</f>
        <v>-1.4901161193847656E-08</v>
      </c>
      <c r="Q176" s="82"/>
    </row>
    <row r="177" spans="1:17" s="45" customFormat="1" ht="21">
      <c r="A177" s="183" t="s">
        <v>107</v>
      </c>
      <c r="B177" s="183"/>
      <c r="C177" s="183"/>
      <c r="D177" s="104"/>
      <c r="E177" s="84"/>
      <c r="F177" s="84"/>
      <c r="G177" s="84"/>
      <c r="H177" s="85"/>
      <c r="I177" s="86"/>
      <c r="J177" s="85"/>
      <c r="K177" s="86"/>
      <c r="L177" s="85"/>
      <c r="M177" s="86"/>
      <c r="N177" s="85"/>
      <c r="O177" s="85"/>
      <c r="P177" s="85"/>
      <c r="Q177" s="38"/>
    </row>
    <row r="178" spans="1:17" s="45" customFormat="1" ht="21">
      <c r="A178" s="183" t="s">
        <v>108</v>
      </c>
      <c r="B178" s="183"/>
      <c r="C178" s="183"/>
      <c r="D178" s="104"/>
      <c r="E178" s="84"/>
      <c r="F178" s="84"/>
      <c r="G178" s="84"/>
      <c r="H178" s="84"/>
      <c r="I178" s="87"/>
      <c r="J178" s="84"/>
      <c r="K178" s="87"/>
      <c r="L178" s="84"/>
      <c r="M178" s="87"/>
      <c r="N178" s="84"/>
      <c r="O178" s="84"/>
      <c r="P178" s="84"/>
      <c r="Q178" s="38"/>
    </row>
    <row r="179" spans="1:16" s="45" customFormat="1" ht="18.75">
      <c r="A179" s="88"/>
      <c r="B179" s="88" t="s">
        <v>109</v>
      </c>
      <c r="D179" s="105"/>
      <c r="E179" s="89"/>
      <c r="F179" s="89"/>
      <c r="G179" s="89"/>
      <c r="H179" s="89"/>
      <c r="I179" s="87"/>
      <c r="J179" s="89"/>
      <c r="K179" s="87"/>
      <c r="L179" s="89"/>
      <c r="M179" s="87"/>
      <c r="N179" s="89"/>
      <c r="O179" s="89"/>
      <c r="P179" s="89"/>
    </row>
    <row r="180" spans="1:16" s="45" customFormat="1" ht="18.75">
      <c r="A180" s="88"/>
      <c r="B180" s="88" t="s">
        <v>110</v>
      </c>
      <c r="D180" s="105"/>
      <c r="E180" s="89"/>
      <c r="F180" s="89"/>
      <c r="G180" s="89"/>
      <c r="H180" s="89"/>
      <c r="I180" s="87"/>
      <c r="J180" s="89"/>
      <c r="K180" s="87"/>
      <c r="L180" s="89"/>
      <c r="M180" s="87"/>
      <c r="N180" s="89"/>
      <c r="O180" s="89"/>
      <c r="P180" s="89"/>
    </row>
    <row r="181" spans="1:16" s="45" customFormat="1" ht="18.75">
      <c r="A181" s="90" t="s">
        <v>111</v>
      </c>
      <c r="B181" s="88" t="s">
        <v>112</v>
      </c>
      <c r="D181" s="105"/>
      <c r="I181" s="87"/>
      <c r="J181" s="89"/>
      <c r="K181" s="87"/>
      <c r="L181" s="89"/>
      <c r="M181" s="87"/>
      <c r="N181" s="89"/>
      <c r="O181" s="89"/>
      <c r="P181" s="89"/>
    </row>
    <row r="182" spans="1:16" s="45" customFormat="1" ht="18.75">
      <c r="A182" s="88" t="s">
        <v>113</v>
      </c>
      <c r="B182" s="88"/>
      <c r="D182" s="105"/>
      <c r="I182" s="87"/>
      <c r="J182" s="89"/>
      <c r="K182" s="87"/>
      <c r="L182" s="89"/>
      <c r="M182" s="87"/>
      <c r="N182" s="89"/>
      <c r="O182" s="89"/>
      <c r="P182" s="89"/>
    </row>
    <row r="183" spans="1:16" s="45" customFormat="1" ht="18.75">
      <c r="A183" s="88" t="s">
        <v>114</v>
      </c>
      <c r="B183" s="88"/>
      <c r="D183" s="105"/>
      <c r="I183" s="87"/>
      <c r="J183" s="89"/>
      <c r="K183" s="87"/>
      <c r="L183" s="89"/>
      <c r="M183" s="87"/>
      <c r="N183" s="89"/>
      <c r="O183" s="89"/>
      <c r="P183" s="89"/>
    </row>
    <row r="184" spans="1:16" s="45" customFormat="1" ht="18.75">
      <c r="A184" s="90"/>
      <c r="B184" s="88"/>
      <c r="D184" s="105"/>
      <c r="I184" s="87"/>
      <c r="J184" s="89"/>
      <c r="K184" s="87"/>
      <c r="L184" s="89"/>
      <c r="M184" s="87"/>
      <c r="N184" s="89"/>
      <c r="O184" s="89"/>
      <c r="P184" s="89"/>
    </row>
    <row r="186" spans="1:20" ht="18">
      <c r="A186" s="184" t="s">
        <v>354</v>
      </c>
      <c r="B186" s="184"/>
      <c r="O186" s="92"/>
      <c r="Q186" s="92"/>
      <c r="R186" s="35"/>
      <c r="S186" s="35"/>
      <c r="T186" s="35"/>
    </row>
    <row r="187" spans="1:20" s="185" customFormat="1" ht="18">
      <c r="A187" s="184" t="s">
        <v>355</v>
      </c>
      <c r="B187" s="96"/>
      <c r="D187" s="186"/>
      <c r="E187" s="187"/>
      <c r="F187" s="187"/>
      <c r="G187" s="187"/>
      <c r="H187" s="187"/>
      <c r="I187" s="188"/>
      <c r="J187" s="187"/>
      <c r="K187" s="188"/>
      <c r="L187" s="187"/>
      <c r="M187" s="188"/>
      <c r="N187" s="187"/>
      <c r="O187" s="188"/>
      <c r="P187" s="187"/>
      <c r="Q187" s="188"/>
      <c r="R187" s="187"/>
      <c r="S187" s="187"/>
      <c r="T187" s="187"/>
    </row>
    <row r="188" spans="1:20" s="185" customFormat="1" ht="21">
      <c r="A188" s="189" t="s">
        <v>356</v>
      </c>
      <c r="D188" s="186"/>
      <c r="E188" s="190"/>
      <c r="F188" s="187"/>
      <c r="G188" s="187"/>
      <c r="H188" s="187"/>
      <c r="I188" s="188"/>
      <c r="J188" s="187"/>
      <c r="K188" s="188"/>
      <c r="L188" s="187"/>
      <c r="M188" s="188"/>
      <c r="N188" s="187"/>
      <c r="O188" s="188"/>
      <c r="P188" s="187"/>
      <c r="Q188" s="188"/>
      <c r="R188" s="187"/>
      <c r="S188" s="187"/>
      <c r="T188" s="187"/>
    </row>
  </sheetData>
  <sheetProtection/>
  <mergeCells count="47">
    <mergeCell ref="A1:P1"/>
    <mergeCell ref="A2:P2"/>
    <mergeCell ref="A3:P3"/>
    <mergeCell ref="A4:B9"/>
    <mergeCell ref="C4:C9"/>
    <mergeCell ref="D4:D9"/>
    <mergeCell ref="E4:E8"/>
    <mergeCell ref="F4:N4"/>
    <mergeCell ref="O4:O7"/>
    <mergeCell ref="G5:G7"/>
    <mergeCell ref="H5:H7"/>
    <mergeCell ref="I5:N5"/>
    <mergeCell ref="P5:P7"/>
    <mergeCell ref="I6:J7"/>
    <mergeCell ref="K6:L7"/>
    <mergeCell ref="M6:N7"/>
    <mergeCell ref="I8:J8"/>
    <mergeCell ref="K8:L8"/>
    <mergeCell ref="M8:N8"/>
    <mergeCell ref="I9:J9"/>
    <mergeCell ref="K9:L9"/>
    <mergeCell ref="M9:N9"/>
    <mergeCell ref="A30:D30"/>
    <mergeCell ref="A43:D43"/>
    <mergeCell ref="A49:D49"/>
    <mergeCell ref="A69:D69"/>
    <mergeCell ref="A74:D74"/>
    <mergeCell ref="A77:D77"/>
    <mergeCell ref="A81:D81"/>
    <mergeCell ref="A84:D84"/>
    <mergeCell ref="A87:D87"/>
    <mergeCell ref="A98:D98"/>
    <mergeCell ref="A102:D102"/>
    <mergeCell ref="A112:D112"/>
    <mergeCell ref="A115:D115"/>
    <mergeCell ref="A118:D118"/>
    <mergeCell ref="A121:D121"/>
    <mergeCell ref="A125:D125"/>
    <mergeCell ref="A128:D128"/>
    <mergeCell ref="A131:D131"/>
    <mergeCell ref="A173:D173"/>
    <mergeCell ref="A174:D174"/>
    <mergeCell ref="A134:D134"/>
    <mergeCell ref="A137:D137"/>
    <mergeCell ref="A141:D141"/>
    <mergeCell ref="A144:D144"/>
    <mergeCell ref="A158:D158"/>
  </mergeCells>
  <printOptions/>
  <pageMargins left="0.4" right="0.1968503937007874" top="0.5905511811023623" bottom="0.31496062992125984" header="0.31496062992125984" footer="0.31496062992125984"/>
  <pageSetup horizontalDpi="600" verticalDpi="600" orientation="landscape" paperSize="9" scale="55" r:id="rId3"/>
  <rowBreaks count="5" manualBreakCount="5">
    <brk id="37" max="15" man="1"/>
    <brk id="49" max="15" man="1"/>
    <brk id="60" max="15" man="1"/>
    <brk id="74" max="15" man="1"/>
    <brk id="137" max="15" man="1"/>
  </rowBreaks>
  <colBreaks count="1" manualBreakCount="1">
    <brk id="1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0"/>
  <sheetViews>
    <sheetView zoomScalePageLayoutView="0" workbookViewId="0" topLeftCell="AT11">
      <selection activeCell="BC34" sqref="BC34"/>
    </sheetView>
  </sheetViews>
  <sheetFormatPr defaultColWidth="9.140625" defaultRowHeight="12.75"/>
  <cols>
    <col min="1" max="1" width="40.00390625" style="166" customWidth="1"/>
    <col min="2" max="2" width="10.421875" style="143" customWidth="1"/>
    <col min="3" max="4" width="9.7109375" style="143" customWidth="1"/>
    <col min="5" max="7" width="10.8515625" style="143" customWidth="1"/>
    <col min="8" max="8" width="10.421875" style="143" customWidth="1"/>
    <col min="9" max="10" width="9.7109375" style="143" customWidth="1"/>
    <col min="11" max="13" width="10.8515625" style="143" customWidth="1"/>
    <col min="14" max="14" width="10.421875" style="143" customWidth="1"/>
    <col min="15" max="16" width="9.7109375" style="143" customWidth="1"/>
    <col min="17" max="19" width="10.8515625" style="143" customWidth="1"/>
    <col min="20" max="20" width="10.421875" style="143" customWidth="1"/>
    <col min="21" max="22" width="9.7109375" style="143" customWidth="1"/>
    <col min="23" max="25" width="10.8515625" style="143" customWidth="1"/>
    <col min="26" max="26" width="10.421875" style="143" customWidth="1"/>
    <col min="27" max="28" width="9.7109375" style="143" customWidth="1"/>
    <col min="29" max="31" width="10.8515625" style="143" customWidth="1"/>
    <col min="32" max="32" width="10.421875" style="143" customWidth="1"/>
    <col min="33" max="34" width="9.7109375" style="143" customWidth="1"/>
    <col min="35" max="37" width="10.8515625" style="143" customWidth="1"/>
    <col min="38" max="38" width="10.421875" style="143" customWidth="1"/>
    <col min="39" max="40" width="9.7109375" style="143" customWidth="1"/>
    <col min="41" max="43" width="10.8515625" style="143" customWidth="1"/>
    <col min="44" max="44" width="10.421875" style="143" customWidth="1"/>
    <col min="45" max="46" width="9.7109375" style="143" customWidth="1"/>
    <col min="47" max="49" width="10.8515625" style="143" customWidth="1"/>
    <col min="50" max="50" width="12.7109375" style="169" bestFit="1" customWidth="1"/>
    <col min="51" max="51" width="11.8515625" style="169" bestFit="1" customWidth="1"/>
    <col min="52" max="52" width="10.7109375" style="169" bestFit="1" customWidth="1"/>
    <col min="53" max="53" width="11.8515625" style="169" bestFit="1" customWidth="1"/>
    <col min="54" max="54" width="11.8515625" style="169" customWidth="1"/>
    <col min="55" max="55" width="12.7109375" style="170" bestFit="1" customWidth="1"/>
    <col min="56" max="56" width="3.28125" style="166" customWidth="1"/>
    <col min="57" max="16384" width="9.140625" style="166" customWidth="1"/>
  </cols>
  <sheetData>
    <row r="1" spans="1:55" s="11" customFormat="1" ht="21.7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</row>
    <row r="2" spans="1:55" s="139" customFormat="1" ht="21.75">
      <c r="A2" s="196" t="s">
        <v>115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</row>
    <row r="3" spans="1:55" s="11" customFormat="1" ht="21.75">
      <c r="A3" s="197" t="s">
        <v>492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</row>
    <row r="4" spans="1:55" s="194" customFormat="1" ht="18" customHeight="1">
      <c r="A4" s="212" t="s">
        <v>116</v>
      </c>
      <c r="B4" s="217" t="s">
        <v>483</v>
      </c>
      <c r="C4" s="218"/>
      <c r="D4" s="218"/>
      <c r="E4" s="218"/>
      <c r="F4" s="218"/>
      <c r="G4" s="219"/>
      <c r="H4" s="220" t="s">
        <v>484</v>
      </c>
      <c r="I4" s="221"/>
      <c r="J4" s="221"/>
      <c r="K4" s="221"/>
      <c r="L4" s="221"/>
      <c r="M4" s="222"/>
      <c r="N4" s="217" t="s">
        <v>485</v>
      </c>
      <c r="O4" s="218"/>
      <c r="P4" s="218"/>
      <c r="Q4" s="218"/>
      <c r="R4" s="218"/>
      <c r="S4" s="219"/>
      <c r="T4" s="220" t="s">
        <v>486</v>
      </c>
      <c r="U4" s="221"/>
      <c r="V4" s="221"/>
      <c r="W4" s="221"/>
      <c r="X4" s="221"/>
      <c r="Y4" s="222"/>
      <c r="Z4" s="217" t="s">
        <v>487</v>
      </c>
      <c r="AA4" s="218"/>
      <c r="AB4" s="218"/>
      <c r="AC4" s="218"/>
      <c r="AD4" s="218"/>
      <c r="AE4" s="219"/>
      <c r="AF4" s="220" t="s">
        <v>488</v>
      </c>
      <c r="AG4" s="221"/>
      <c r="AH4" s="221"/>
      <c r="AI4" s="221"/>
      <c r="AJ4" s="221"/>
      <c r="AK4" s="222"/>
      <c r="AL4" s="217" t="s">
        <v>489</v>
      </c>
      <c r="AM4" s="218"/>
      <c r="AN4" s="218"/>
      <c r="AO4" s="218"/>
      <c r="AP4" s="218"/>
      <c r="AQ4" s="219"/>
      <c r="AR4" s="220" t="s">
        <v>490</v>
      </c>
      <c r="AS4" s="221"/>
      <c r="AT4" s="221"/>
      <c r="AU4" s="221"/>
      <c r="AV4" s="221"/>
      <c r="AW4" s="222"/>
      <c r="AX4" s="223" t="s">
        <v>506</v>
      </c>
      <c r="AY4" s="224"/>
      <c r="AZ4" s="224"/>
      <c r="BA4" s="224"/>
      <c r="BB4" s="224"/>
      <c r="BC4" s="225"/>
    </row>
    <row r="5" spans="1:55" s="13" customFormat="1" ht="18" customHeight="1">
      <c r="A5" s="213"/>
      <c r="B5" s="215" t="s">
        <v>122</v>
      </c>
      <c r="C5" s="226" t="s">
        <v>86</v>
      </c>
      <c r="D5" s="227"/>
      <c r="E5" s="227"/>
      <c r="F5" s="228"/>
      <c r="G5" s="229" t="s">
        <v>123</v>
      </c>
      <c r="H5" s="215" t="s">
        <v>122</v>
      </c>
      <c r="I5" s="226" t="s">
        <v>86</v>
      </c>
      <c r="J5" s="227"/>
      <c r="K5" s="227"/>
      <c r="L5" s="228"/>
      <c r="M5" s="229" t="s">
        <v>123</v>
      </c>
      <c r="N5" s="215" t="s">
        <v>122</v>
      </c>
      <c r="O5" s="226" t="s">
        <v>86</v>
      </c>
      <c r="P5" s="227"/>
      <c r="Q5" s="227"/>
      <c r="R5" s="228"/>
      <c r="S5" s="229" t="s">
        <v>123</v>
      </c>
      <c r="T5" s="215" t="s">
        <v>122</v>
      </c>
      <c r="U5" s="226" t="s">
        <v>86</v>
      </c>
      <c r="V5" s="227"/>
      <c r="W5" s="227"/>
      <c r="X5" s="228"/>
      <c r="Y5" s="229" t="s">
        <v>123</v>
      </c>
      <c r="Z5" s="215" t="s">
        <v>122</v>
      </c>
      <c r="AA5" s="226" t="s">
        <v>86</v>
      </c>
      <c r="AB5" s="227"/>
      <c r="AC5" s="227"/>
      <c r="AD5" s="228"/>
      <c r="AE5" s="229" t="s">
        <v>123</v>
      </c>
      <c r="AF5" s="215" t="s">
        <v>122</v>
      </c>
      <c r="AG5" s="226" t="s">
        <v>86</v>
      </c>
      <c r="AH5" s="227"/>
      <c r="AI5" s="227"/>
      <c r="AJ5" s="228"/>
      <c r="AK5" s="229" t="s">
        <v>123</v>
      </c>
      <c r="AL5" s="215" t="s">
        <v>122</v>
      </c>
      <c r="AM5" s="226" t="s">
        <v>86</v>
      </c>
      <c r="AN5" s="227"/>
      <c r="AO5" s="227"/>
      <c r="AP5" s="228"/>
      <c r="AQ5" s="229" t="s">
        <v>123</v>
      </c>
      <c r="AR5" s="215" t="s">
        <v>122</v>
      </c>
      <c r="AS5" s="226" t="s">
        <v>86</v>
      </c>
      <c r="AT5" s="227"/>
      <c r="AU5" s="227"/>
      <c r="AV5" s="228"/>
      <c r="AW5" s="229" t="s">
        <v>123</v>
      </c>
      <c r="AX5" s="238" t="s">
        <v>122</v>
      </c>
      <c r="AY5" s="235" t="s">
        <v>86</v>
      </c>
      <c r="AZ5" s="236"/>
      <c r="BA5" s="237"/>
      <c r="BB5" s="231" t="s">
        <v>87</v>
      </c>
      <c r="BC5" s="233" t="s">
        <v>123</v>
      </c>
    </row>
    <row r="6" spans="1:55" s="143" customFormat="1" ht="57">
      <c r="A6" s="214"/>
      <c r="B6" s="216"/>
      <c r="C6" s="140" t="s">
        <v>94</v>
      </c>
      <c r="D6" s="140" t="s">
        <v>92</v>
      </c>
      <c r="E6" s="140" t="s">
        <v>124</v>
      </c>
      <c r="F6" s="141" t="s">
        <v>87</v>
      </c>
      <c r="G6" s="230"/>
      <c r="H6" s="216"/>
      <c r="I6" s="140" t="s">
        <v>94</v>
      </c>
      <c r="J6" s="140" t="s">
        <v>92</v>
      </c>
      <c r="K6" s="140" t="s">
        <v>124</v>
      </c>
      <c r="L6" s="141" t="s">
        <v>87</v>
      </c>
      <c r="M6" s="230"/>
      <c r="N6" s="216"/>
      <c r="O6" s="140" t="s">
        <v>94</v>
      </c>
      <c r="P6" s="140" t="s">
        <v>92</v>
      </c>
      <c r="Q6" s="140" t="s">
        <v>124</v>
      </c>
      <c r="R6" s="141" t="s">
        <v>87</v>
      </c>
      <c r="S6" s="230"/>
      <c r="T6" s="216"/>
      <c r="U6" s="140" t="s">
        <v>94</v>
      </c>
      <c r="V6" s="140" t="s">
        <v>92</v>
      </c>
      <c r="W6" s="140" t="s">
        <v>124</v>
      </c>
      <c r="X6" s="141" t="s">
        <v>87</v>
      </c>
      <c r="Y6" s="230"/>
      <c r="Z6" s="216"/>
      <c r="AA6" s="140" t="s">
        <v>94</v>
      </c>
      <c r="AB6" s="140" t="s">
        <v>92</v>
      </c>
      <c r="AC6" s="140" t="s">
        <v>124</v>
      </c>
      <c r="AD6" s="141" t="s">
        <v>87</v>
      </c>
      <c r="AE6" s="230"/>
      <c r="AF6" s="216"/>
      <c r="AG6" s="140" t="s">
        <v>94</v>
      </c>
      <c r="AH6" s="140" t="s">
        <v>92</v>
      </c>
      <c r="AI6" s="140" t="s">
        <v>124</v>
      </c>
      <c r="AJ6" s="141" t="s">
        <v>87</v>
      </c>
      <c r="AK6" s="230"/>
      <c r="AL6" s="216"/>
      <c r="AM6" s="140" t="s">
        <v>94</v>
      </c>
      <c r="AN6" s="140" t="s">
        <v>92</v>
      </c>
      <c r="AO6" s="140" t="s">
        <v>124</v>
      </c>
      <c r="AP6" s="141" t="s">
        <v>87</v>
      </c>
      <c r="AQ6" s="230"/>
      <c r="AR6" s="216"/>
      <c r="AS6" s="140" t="s">
        <v>94</v>
      </c>
      <c r="AT6" s="140" t="s">
        <v>92</v>
      </c>
      <c r="AU6" s="140" t="s">
        <v>124</v>
      </c>
      <c r="AV6" s="141" t="s">
        <v>87</v>
      </c>
      <c r="AW6" s="230"/>
      <c r="AX6" s="239"/>
      <c r="AY6" s="142" t="s">
        <v>94</v>
      </c>
      <c r="AZ6" s="142" t="s">
        <v>92</v>
      </c>
      <c r="BA6" s="142" t="s">
        <v>124</v>
      </c>
      <c r="BB6" s="232"/>
      <c r="BC6" s="234"/>
    </row>
    <row r="7" spans="1:56" s="13" customFormat="1" ht="21">
      <c r="A7" s="6" t="s">
        <v>2</v>
      </c>
      <c r="B7" s="144">
        <v>263000</v>
      </c>
      <c r="C7" s="144">
        <v>6575</v>
      </c>
      <c r="D7" s="144">
        <v>5260</v>
      </c>
      <c r="E7" s="144">
        <v>3945</v>
      </c>
      <c r="F7" s="144">
        <f>SUM(C7:E7)</f>
        <v>15780</v>
      </c>
      <c r="G7" s="144">
        <f>SUM(B7-F7)</f>
        <v>247220</v>
      </c>
      <c r="H7" s="144">
        <v>583400</v>
      </c>
      <c r="I7" s="144">
        <v>14585</v>
      </c>
      <c r="J7" s="144">
        <v>11668</v>
      </c>
      <c r="K7" s="144">
        <v>8751</v>
      </c>
      <c r="L7" s="144">
        <f>SUM(I7:K7)</f>
        <v>35004</v>
      </c>
      <c r="M7" s="144">
        <f>SUM(H7-L7)</f>
        <v>548396</v>
      </c>
      <c r="N7" s="144">
        <v>264000</v>
      </c>
      <c r="O7" s="144">
        <v>6600</v>
      </c>
      <c r="P7" s="144">
        <v>5280</v>
      </c>
      <c r="Q7" s="144">
        <v>3960</v>
      </c>
      <c r="R7" s="144">
        <f>SUM(O7:Q7)</f>
        <v>15840</v>
      </c>
      <c r="S7" s="144">
        <f>SUM(N7-R7)</f>
        <v>248160</v>
      </c>
      <c r="T7" s="144">
        <v>104000</v>
      </c>
      <c r="U7" s="144">
        <v>2600</v>
      </c>
      <c r="V7" s="144">
        <v>2080</v>
      </c>
      <c r="W7" s="144">
        <v>1560</v>
      </c>
      <c r="X7" s="144">
        <f>SUM(U7:W7)</f>
        <v>6240</v>
      </c>
      <c r="Y7" s="144">
        <f>SUM(T7-X7)</f>
        <v>97760</v>
      </c>
      <c r="Z7" s="144">
        <v>242000</v>
      </c>
      <c r="AA7" s="144">
        <v>7700</v>
      </c>
      <c r="AB7" s="144">
        <v>5740</v>
      </c>
      <c r="AC7" s="144">
        <v>4080</v>
      </c>
      <c r="AD7" s="144">
        <f>SUM(AA7:AC7)</f>
        <v>17520</v>
      </c>
      <c r="AE7" s="144">
        <f>SUM(Z7-AD7)</f>
        <v>224480</v>
      </c>
      <c r="AF7" s="144">
        <v>38000</v>
      </c>
      <c r="AG7" s="144">
        <v>3040</v>
      </c>
      <c r="AH7" s="144">
        <v>1900</v>
      </c>
      <c r="AI7" s="144">
        <v>1140</v>
      </c>
      <c r="AJ7" s="144">
        <f>SUM(AG7:AI7)</f>
        <v>6080</v>
      </c>
      <c r="AK7" s="144">
        <f>SUM(AF7-AJ7)</f>
        <v>31920</v>
      </c>
      <c r="AL7" s="144">
        <v>96000</v>
      </c>
      <c r="AM7" s="144">
        <v>2400</v>
      </c>
      <c r="AN7" s="144">
        <v>1920</v>
      </c>
      <c r="AO7" s="144">
        <v>1440</v>
      </c>
      <c r="AP7" s="144">
        <f>SUM(AM7:AO7)</f>
        <v>5760</v>
      </c>
      <c r="AQ7" s="144">
        <f>SUM(AL7-AP7)</f>
        <v>90240</v>
      </c>
      <c r="AR7" s="144">
        <v>0</v>
      </c>
      <c r="AS7" s="144">
        <v>0</v>
      </c>
      <c r="AT7" s="144">
        <v>0</v>
      </c>
      <c r="AU7" s="144">
        <v>0</v>
      </c>
      <c r="AV7" s="144">
        <f>SUM(AS7:AU7)</f>
        <v>0</v>
      </c>
      <c r="AW7" s="144">
        <f>SUM(AR7-AV7)</f>
        <v>0</v>
      </c>
      <c r="AX7" s="145">
        <f>SUM(B7+H7+N7+T7+Z7+AF7+AL7+AR7)</f>
        <v>1590400</v>
      </c>
      <c r="AY7" s="145">
        <f>SUM(C7+I7+O7+U7+AA7+AG7+AM7+AS7)</f>
        <v>43500</v>
      </c>
      <c r="AZ7" s="145">
        <f>SUM(D7+J7+P7+V7+AB7+AH7+AN7+AT7)</f>
        <v>33848</v>
      </c>
      <c r="BA7" s="145">
        <f>SUM(E7+K7+Q7+W7+AC7+AI7+AO7+AU7)</f>
        <v>24876</v>
      </c>
      <c r="BB7" s="145">
        <f>SUM(AY7:BA7)</f>
        <v>102224</v>
      </c>
      <c r="BC7" s="145">
        <f>SUM(AX7-BB7)</f>
        <v>1488176</v>
      </c>
      <c r="BD7" s="146"/>
    </row>
    <row r="8" spans="1:56" s="13" customFormat="1" ht="21">
      <c r="A8" s="6" t="s">
        <v>3</v>
      </c>
      <c r="B8" s="144">
        <v>0</v>
      </c>
      <c r="C8" s="144">
        <v>0</v>
      </c>
      <c r="D8" s="144">
        <v>0</v>
      </c>
      <c r="E8" s="144">
        <v>0</v>
      </c>
      <c r="F8" s="144">
        <f aca="true" t="shared" si="0" ref="F8:F31">SUM(C8:E8)</f>
        <v>0</v>
      </c>
      <c r="G8" s="144">
        <f aca="true" t="shared" si="1" ref="G8:G31">SUM(B8-F8)</f>
        <v>0</v>
      </c>
      <c r="H8" s="144">
        <v>0</v>
      </c>
      <c r="I8" s="144">
        <v>0</v>
      </c>
      <c r="J8" s="144">
        <v>0</v>
      </c>
      <c r="K8" s="144">
        <v>0</v>
      </c>
      <c r="L8" s="144">
        <f aca="true" t="shared" si="2" ref="L8:L31">SUM(I8:K8)</f>
        <v>0</v>
      </c>
      <c r="M8" s="144">
        <f aca="true" t="shared" si="3" ref="M8:M31">SUM(H8-L8)</f>
        <v>0</v>
      </c>
      <c r="N8" s="144">
        <v>0</v>
      </c>
      <c r="O8" s="144">
        <v>0</v>
      </c>
      <c r="P8" s="144">
        <v>0</v>
      </c>
      <c r="Q8" s="144">
        <v>0</v>
      </c>
      <c r="R8" s="144">
        <f aca="true" t="shared" si="4" ref="R8:R31">SUM(O8:Q8)</f>
        <v>0</v>
      </c>
      <c r="S8" s="144">
        <f aca="true" t="shared" si="5" ref="S8:S31">SUM(N8-R8)</f>
        <v>0</v>
      </c>
      <c r="T8" s="144">
        <v>0</v>
      </c>
      <c r="U8" s="144">
        <v>0</v>
      </c>
      <c r="V8" s="144">
        <v>0</v>
      </c>
      <c r="W8" s="144">
        <v>0</v>
      </c>
      <c r="X8" s="144">
        <f aca="true" t="shared" si="6" ref="X8:X31">SUM(U8:W8)</f>
        <v>0</v>
      </c>
      <c r="Y8" s="144">
        <f aca="true" t="shared" si="7" ref="Y8:Y31">SUM(T8-X8)</f>
        <v>0</v>
      </c>
      <c r="Z8" s="144">
        <v>260500</v>
      </c>
      <c r="AA8" s="144">
        <v>6512.5</v>
      </c>
      <c r="AB8" s="144">
        <v>5210</v>
      </c>
      <c r="AC8" s="144">
        <v>3907.5</v>
      </c>
      <c r="AD8" s="144">
        <f aca="true" t="shared" si="8" ref="AD8:AD31">SUM(AA8:AC8)</f>
        <v>15630</v>
      </c>
      <c r="AE8" s="144">
        <f aca="true" t="shared" si="9" ref="AE8:AE31">SUM(Z8-AD8)</f>
        <v>244870</v>
      </c>
      <c r="AF8" s="144">
        <v>0</v>
      </c>
      <c r="AG8" s="144">
        <v>0</v>
      </c>
      <c r="AH8" s="144">
        <v>0</v>
      </c>
      <c r="AI8" s="144">
        <v>0</v>
      </c>
      <c r="AJ8" s="144">
        <f aca="true" t="shared" si="10" ref="AJ8:AJ31">SUM(AG8:AI8)</f>
        <v>0</v>
      </c>
      <c r="AK8" s="144">
        <f aca="true" t="shared" si="11" ref="AK8:AK31">SUM(AF8-AJ8)</f>
        <v>0</v>
      </c>
      <c r="AL8" s="144">
        <v>0</v>
      </c>
      <c r="AM8" s="144">
        <v>0</v>
      </c>
      <c r="AN8" s="144">
        <v>0</v>
      </c>
      <c r="AO8" s="144">
        <v>0</v>
      </c>
      <c r="AP8" s="144">
        <f aca="true" t="shared" si="12" ref="AP8:AP31">SUM(AM8:AO8)</f>
        <v>0</v>
      </c>
      <c r="AQ8" s="144">
        <f aca="true" t="shared" si="13" ref="AQ8:AQ31">SUM(AL8-AP8)</f>
        <v>0</v>
      </c>
      <c r="AR8" s="144">
        <v>521000</v>
      </c>
      <c r="AS8" s="144">
        <v>13025</v>
      </c>
      <c r="AT8" s="144">
        <v>10420</v>
      </c>
      <c r="AU8" s="144">
        <v>7815</v>
      </c>
      <c r="AV8" s="144">
        <f aca="true" t="shared" si="14" ref="AV8:AV31">SUM(AS8:AU8)</f>
        <v>31260</v>
      </c>
      <c r="AW8" s="144">
        <f aca="true" t="shared" si="15" ref="AW8:AW31">SUM(AR8-AV8)</f>
        <v>489740</v>
      </c>
      <c r="AX8" s="145">
        <f aca="true" t="shared" si="16" ref="AX8:AX33">SUM(B8+H8+N8+T8+Z8+AF8+AL8+AR8)</f>
        <v>781500</v>
      </c>
      <c r="AY8" s="145">
        <f aca="true" t="shared" si="17" ref="AY8:AY33">SUM(C8+I8+O8+U8+AA8+AG8+AM8+AS8)</f>
        <v>19537.5</v>
      </c>
      <c r="AZ8" s="145">
        <f aca="true" t="shared" si="18" ref="AZ8:AZ33">SUM(D8+J8+P8+V8+AB8+AH8+AN8+AT8)</f>
        <v>15630</v>
      </c>
      <c r="BA8" s="145">
        <f aca="true" t="shared" si="19" ref="BA8:BA33">SUM(E8+K8+Q8+W8+AC8+AI8+AO8+AU8)</f>
        <v>11722.5</v>
      </c>
      <c r="BB8" s="145">
        <f aca="true" t="shared" si="20" ref="BB8:BB31">SUM(AY8:BA8)</f>
        <v>46890</v>
      </c>
      <c r="BC8" s="145">
        <f aca="true" t="shared" si="21" ref="BC8:BC31">SUM(AX8-BB8)</f>
        <v>734610</v>
      </c>
      <c r="BD8" s="146"/>
    </row>
    <row r="9" spans="1:56" s="13" customFormat="1" ht="21">
      <c r="A9" s="6" t="s">
        <v>4</v>
      </c>
      <c r="B9" s="144">
        <v>0</v>
      </c>
      <c r="C9" s="144">
        <v>0</v>
      </c>
      <c r="D9" s="144">
        <v>0</v>
      </c>
      <c r="E9" s="144">
        <v>0</v>
      </c>
      <c r="F9" s="144">
        <f t="shared" si="0"/>
        <v>0</v>
      </c>
      <c r="G9" s="144">
        <f t="shared" si="1"/>
        <v>0</v>
      </c>
      <c r="H9" s="144">
        <v>0</v>
      </c>
      <c r="I9" s="144">
        <v>0</v>
      </c>
      <c r="J9" s="144">
        <v>0</v>
      </c>
      <c r="K9" s="144">
        <v>0</v>
      </c>
      <c r="L9" s="144">
        <f t="shared" si="2"/>
        <v>0</v>
      </c>
      <c r="M9" s="144">
        <f t="shared" si="3"/>
        <v>0</v>
      </c>
      <c r="N9" s="144">
        <v>0</v>
      </c>
      <c r="O9" s="144">
        <v>0</v>
      </c>
      <c r="P9" s="144">
        <v>0</v>
      </c>
      <c r="Q9" s="144">
        <v>0</v>
      </c>
      <c r="R9" s="144">
        <f t="shared" si="4"/>
        <v>0</v>
      </c>
      <c r="S9" s="144">
        <f t="shared" si="5"/>
        <v>0</v>
      </c>
      <c r="T9" s="144">
        <v>0</v>
      </c>
      <c r="U9" s="144">
        <v>0</v>
      </c>
      <c r="V9" s="144">
        <v>0</v>
      </c>
      <c r="W9" s="144">
        <v>0</v>
      </c>
      <c r="X9" s="144">
        <f t="shared" si="6"/>
        <v>0</v>
      </c>
      <c r="Y9" s="144">
        <f t="shared" si="7"/>
        <v>0</v>
      </c>
      <c r="Z9" s="144">
        <v>0</v>
      </c>
      <c r="AA9" s="144">
        <v>0</v>
      </c>
      <c r="AB9" s="144">
        <v>0</v>
      </c>
      <c r="AC9" s="144">
        <v>0</v>
      </c>
      <c r="AD9" s="144">
        <f t="shared" si="8"/>
        <v>0</v>
      </c>
      <c r="AE9" s="144">
        <f t="shared" si="9"/>
        <v>0</v>
      </c>
      <c r="AF9" s="144">
        <v>0</v>
      </c>
      <c r="AG9" s="144">
        <v>0</v>
      </c>
      <c r="AH9" s="144">
        <v>0</v>
      </c>
      <c r="AI9" s="144">
        <v>0</v>
      </c>
      <c r="AJ9" s="144">
        <f t="shared" si="10"/>
        <v>0</v>
      </c>
      <c r="AK9" s="144">
        <f t="shared" si="11"/>
        <v>0</v>
      </c>
      <c r="AL9" s="144">
        <v>0</v>
      </c>
      <c r="AM9" s="144">
        <v>0</v>
      </c>
      <c r="AN9" s="144">
        <v>0</v>
      </c>
      <c r="AO9" s="144">
        <v>0</v>
      </c>
      <c r="AP9" s="144">
        <f t="shared" si="12"/>
        <v>0</v>
      </c>
      <c r="AQ9" s="144">
        <f t="shared" si="13"/>
        <v>0</v>
      </c>
      <c r="AR9" s="144">
        <v>0</v>
      </c>
      <c r="AS9" s="144">
        <v>0</v>
      </c>
      <c r="AT9" s="144">
        <v>0</v>
      </c>
      <c r="AU9" s="144">
        <v>0</v>
      </c>
      <c r="AV9" s="144">
        <f t="shared" si="14"/>
        <v>0</v>
      </c>
      <c r="AW9" s="144">
        <f t="shared" si="15"/>
        <v>0</v>
      </c>
      <c r="AX9" s="145">
        <f t="shared" si="16"/>
        <v>0</v>
      </c>
      <c r="AY9" s="145">
        <f t="shared" si="17"/>
        <v>0</v>
      </c>
      <c r="AZ9" s="145">
        <f t="shared" si="18"/>
        <v>0</v>
      </c>
      <c r="BA9" s="145">
        <f t="shared" si="19"/>
        <v>0</v>
      </c>
      <c r="BB9" s="145">
        <f t="shared" si="20"/>
        <v>0</v>
      </c>
      <c r="BC9" s="145">
        <f t="shared" si="21"/>
        <v>0</v>
      </c>
      <c r="BD9" s="146"/>
    </row>
    <row r="10" spans="1:56" s="13" customFormat="1" ht="21">
      <c r="A10" s="6" t="s">
        <v>5</v>
      </c>
      <c r="B10" s="144">
        <v>0</v>
      </c>
      <c r="C10" s="144">
        <v>0</v>
      </c>
      <c r="D10" s="144">
        <v>0</v>
      </c>
      <c r="E10" s="144">
        <v>0</v>
      </c>
      <c r="F10" s="144">
        <f t="shared" si="0"/>
        <v>0</v>
      </c>
      <c r="G10" s="144">
        <f t="shared" si="1"/>
        <v>0</v>
      </c>
      <c r="H10" s="144">
        <v>25200</v>
      </c>
      <c r="I10" s="144">
        <v>630</v>
      </c>
      <c r="J10" s="144">
        <v>504</v>
      </c>
      <c r="K10" s="144">
        <v>378</v>
      </c>
      <c r="L10" s="144">
        <f t="shared" si="2"/>
        <v>1512</v>
      </c>
      <c r="M10" s="144">
        <f t="shared" si="3"/>
        <v>23688</v>
      </c>
      <c r="N10" s="144">
        <v>134700</v>
      </c>
      <c r="O10" s="144">
        <v>10776</v>
      </c>
      <c r="P10" s="144">
        <v>6735</v>
      </c>
      <c r="Q10" s="144">
        <v>4041</v>
      </c>
      <c r="R10" s="144">
        <f t="shared" si="4"/>
        <v>21552</v>
      </c>
      <c r="S10" s="144">
        <f t="shared" si="5"/>
        <v>113148</v>
      </c>
      <c r="T10" s="144">
        <v>0</v>
      </c>
      <c r="U10" s="144">
        <v>0</v>
      </c>
      <c r="V10" s="144">
        <v>0</v>
      </c>
      <c r="W10" s="144">
        <v>0</v>
      </c>
      <c r="X10" s="144">
        <f t="shared" si="6"/>
        <v>0</v>
      </c>
      <c r="Y10" s="144">
        <f t="shared" si="7"/>
        <v>0</v>
      </c>
      <c r="Z10" s="144">
        <v>201800</v>
      </c>
      <c r="AA10" s="144">
        <v>15594</v>
      </c>
      <c r="AB10" s="144">
        <v>9790</v>
      </c>
      <c r="AC10" s="144">
        <v>5904</v>
      </c>
      <c r="AD10" s="144">
        <f t="shared" si="8"/>
        <v>31288</v>
      </c>
      <c r="AE10" s="144">
        <f t="shared" si="9"/>
        <v>170512</v>
      </c>
      <c r="AF10" s="144">
        <v>53000</v>
      </c>
      <c r="AG10" s="144">
        <v>1325</v>
      </c>
      <c r="AH10" s="144">
        <v>1060</v>
      </c>
      <c r="AI10" s="144">
        <v>795</v>
      </c>
      <c r="AJ10" s="144">
        <f t="shared" si="10"/>
        <v>3180</v>
      </c>
      <c r="AK10" s="144">
        <f t="shared" si="11"/>
        <v>49820</v>
      </c>
      <c r="AL10" s="144">
        <v>0</v>
      </c>
      <c r="AM10" s="144">
        <v>0</v>
      </c>
      <c r="AN10" s="144">
        <v>0</v>
      </c>
      <c r="AO10" s="144">
        <v>0</v>
      </c>
      <c r="AP10" s="144">
        <f t="shared" si="12"/>
        <v>0</v>
      </c>
      <c r="AQ10" s="144">
        <f t="shared" si="13"/>
        <v>0</v>
      </c>
      <c r="AR10" s="144">
        <v>367600</v>
      </c>
      <c r="AS10" s="144">
        <v>15438</v>
      </c>
      <c r="AT10" s="144">
        <v>10760</v>
      </c>
      <c r="AU10" s="144">
        <v>7218</v>
      </c>
      <c r="AV10" s="144">
        <f t="shared" si="14"/>
        <v>33416</v>
      </c>
      <c r="AW10" s="144">
        <f t="shared" si="15"/>
        <v>334184</v>
      </c>
      <c r="AX10" s="145">
        <f t="shared" si="16"/>
        <v>782300</v>
      </c>
      <c r="AY10" s="145">
        <f t="shared" si="17"/>
        <v>43763</v>
      </c>
      <c r="AZ10" s="145">
        <f t="shared" si="18"/>
        <v>28849</v>
      </c>
      <c r="BA10" s="145">
        <f t="shared" si="19"/>
        <v>18336</v>
      </c>
      <c r="BB10" s="145">
        <f t="shared" si="20"/>
        <v>90948</v>
      </c>
      <c r="BC10" s="145">
        <f t="shared" si="21"/>
        <v>691352</v>
      </c>
      <c r="BD10" s="146"/>
    </row>
    <row r="11" spans="1:56" s="13" customFormat="1" ht="21">
      <c r="A11" s="6" t="s">
        <v>6</v>
      </c>
      <c r="B11" s="144">
        <v>50000</v>
      </c>
      <c r="C11" s="144">
        <v>4000</v>
      </c>
      <c r="D11" s="144">
        <v>2500</v>
      </c>
      <c r="E11" s="144">
        <v>1500</v>
      </c>
      <c r="F11" s="144">
        <f t="shared" si="0"/>
        <v>8000</v>
      </c>
      <c r="G11" s="144">
        <f t="shared" si="1"/>
        <v>42000</v>
      </c>
      <c r="H11" s="144">
        <v>0</v>
      </c>
      <c r="I11" s="144">
        <v>0</v>
      </c>
      <c r="J11" s="144">
        <v>0</v>
      </c>
      <c r="K11" s="144">
        <v>0</v>
      </c>
      <c r="L11" s="144">
        <f t="shared" si="2"/>
        <v>0</v>
      </c>
      <c r="M11" s="144">
        <f t="shared" si="3"/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f t="shared" si="4"/>
        <v>0</v>
      </c>
      <c r="S11" s="144">
        <f t="shared" si="5"/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f t="shared" si="6"/>
        <v>0</v>
      </c>
      <c r="Y11" s="144">
        <f t="shared" si="7"/>
        <v>0</v>
      </c>
      <c r="Z11" s="144">
        <v>0</v>
      </c>
      <c r="AA11" s="144">
        <v>0</v>
      </c>
      <c r="AB11" s="144">
        <v>0</v>
      </c>
      <c r="AC11" s="144">
        <v>0</v>
      </c>
      <c r="AD11" s="144">
        <f t="shared" si="8"/>
        <v>0</v>
      </c>
      <c r="AE11" s="144">
        <f t="shared" si="9"/>
        <v>0</v>
      </c>
      <c r="AF11" s="144">
        <v>78512</v>
      </c>
      <c r="AG11" s="144">
        <v>4800.8</v>
      </c>
      <c r="AH11" s="144">
        <v>3118.24</v>
      </c>
      <c r="AI11" s="144">
        <v>1951.68</v>
      </c>
      <c r="AJ11" s="144">
        <f t="shared" si="10"/>
        <v>9870.72</v>
      </c>
      <c r="AK11" s="144">
        <f t="shared" si="11"/>
        <v>68641.28</v>
      </c>
      <c r="AL11" s="144">
        <v>0</v>
      </c>
      <c r="AM11" s="144">
        <v>0</v>
      </c>
      <c r="AN11" s="144">
        <v>0</v>
      </c>
      <c r="AO11" s="144">
        <v>0</v>
      </c>
      <c r="AP11" s="144">
        <f t="shared" si="12"/>
        <v>0</v>
      </c>
      <c r="AQ11" s="144">
        <f t="shared" si="13"/>
        <v>0</v>
      </c>
      <c r="AR11" s="144">
        <v>200000</v>
      </c>
      <c r="AS11" s="144">
        <v>5000</v>
      </c>
      <c r="AT11" s="144">
        <v>4000</v>
      </c>
      <c r="AU11" s="144">
        <v>3000</v>
      </c>
      <c r="AV11" s="144">
        <f t="shared" si="14"/>
        <v>12000</v>
      </c>
      <c r="AW11" s="144">
        <f t="shared" si="15"/>
        <v>188000</v>
      </c>
      <c r="AX11" s="145">
        <f t="shared" si="16"/>
        <v>328512</v>
      </c>
      <c r="AY11" s="145">
        <f t="shared" si="17"/>
        <v>13800.8</v>
      </c>
      <c r="AZ11" s="145">
        <f t="shared" si="18"/>
        <v>9618.24</v>
      </c>
      <c r="BA11" s="145">
        <f t="shared" si="19"/>
        <v>6451.68</v>
      </c>
      <c r="BB11" s="145">
        <f t="shared" si="20"/>
        <v>29870.72</v>
      </c>
      <c r="BC11" s="145">
        <f t="shared" si="21"/>
        <v>298641.28</v>
      </c>
      <c r="BD11" s="146"/>
    </row>
    <row r="12" spans="1:56" s="13" customFormat="1" ht="21">
      <c r="A12" s="42" t="s">
        <v>8</v>
      </c>
      <c r="B12" s="144">
        <v>0</v>
      </c>
      <c r="C12" s="144">
        <v>0</v>
      </c>
      <c r="D12" s="144">
        <v>0</v>
      </c>
      <c r="E12" s="144">
        <v>0</v>
      </c>
      <c r="F12" s="144">
        <f t="shared" si="0"/>
        <v>0</v>
      </c>
      <c r="G12" s="144">
        <f t="shared" si="1"/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f t="shared" si="2"/>
        <v>0</v>
      </c>
      <c r="M12" s="144">
        <f t="shared" si="3"/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f t="shared" si="4"/>
        <v>0</v>
      </c>
      <c r="S12" s="144">
        <f t="shared" si="5"/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f t="shared" si="6"/>
        <v>0</v>
      </c>
      <c r="Y12" s="144">
        <f t="shared" si="7"/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f t="shared" si="8"/>
        <v>0</v>
      </c>
      <c r="AE12" s="144">
        <f t="shared" si="9"/>
        <v>0</v>
      </c>
      <c r="AF12" s="144">
        <v>0</v>
      </c>
      <c r="AG12" s="144">
        <v>0</v>
      </c>
      <c r="AH12" s="144">
        <v>0</v>
      </c>
      <c r="AI12" s="144">
        <v>0</v>
      </c>
      <c r="AJ12" s="144">
        <f t="shared" si="10"/>
        <v>0</v>
      </c>
      <c r="AK12" s="144">
        <f t="shared" si="11"/>
        <v>0</v>
      </c>
      <c r="AL12" s="144">
        <v>897</v>
      </c>
      <c r="AM12" s="144">
        <v>71.76</v>
      </c>
      <c r="AN12" s="144">
        <v>44.85</v>
      </c>
      <c r="AO12" s="144">
        <v>26.91</v>
      </c>
      <c r="AP12" s="144">
        <f t="shared" si="12"/>
        <v>143.52</v>
      </c>
      <c r="AQ12" s="144">
        <f t="shared" si="13"/>
        <v>753.48</v>
      </c>
      <c r="AR12" s="144">
        <v>7000</v>
      </c>
      <c r="AS12" s="144">
        <v>560</v>
      </c>
      <c r="AT12" s="144">
        <v>350</v>
      </c>
      <c r="AU12" s="144">
        <v>210</v>
      </c>
      <c r="AV12" s="144">
        <f t="shared" si="14"/>
        <v>1120</v>
      </c>
      <c r="AW12" s="144">
        <f t="shared" si="15"/>
        <v>5880</v>
      </c>
      <c r="AX12" s="145">
        <f t="shared" si="16"/>
        <v>7897</v>
      </c>
      <c r="AY12" s="145">
        <f t="shared" si="17"/>
        <v>631.76</v>
      </c>
      <c r="AZ12" s="145">
        <f t="shared" si="18"/>
        <v>394.85</v>
      </c>
      <c r="BA12" s="145">
        <f t="shared" si="19"/>
        <v>236.91</v>
      </c>
      <c r="BB12" s="145">
        <f t="shared" si="20"/>
        <v>1263.5200000000002</v>
      </c>
      <c r="BC12" s="145">
        <f t="shared" si="21"/>
        <v>6633.48</v>
      </c>
      <c r="BD12" s="146"/>
    </row>
    <row r="13" spans="1:56" s="13" customFormat="1" ht="21">
      <c r="A13" s="42" t="s">
        <v>9</v>
      </c>
      <c r="B13" s="144">
        <v>0</v>
      </c>
      <c r="C13" s="144">
        <v>0</v>
      </c>
      <c r="D13" s="144">
        <v>0</v>
      </c>
      <c r="E13" s="144">
        <v>0</v>
      </c>
      <c r="F13" s="144">
        <f t="shared" si="0"/>
        <v>0</v>
      </c>
      <c r="G13" s="144">
        <f t="shared" si="1"/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f t="shared" si="2"/>
        <v>0</v>
      </c>
      <c r="M13" s="144">
        <f t="shared" si="3"/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f t="shared" si="4"/>
        <v>0</v>
      </c>
      <c r="S13" s="144">
        <f t="shared" si="5"/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f t="shared" si="6"/>
        <v>0</v>
      </c>
      <c r="Y13" s="144">
        <f t="shared" si="7"/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f t="shared" si="8"/>
        <v>0</v>
      </c>
      <c r="AE13" s="144">
        <f t="shared" si="9"/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f t="shared" si="10"/>
        <v>0</v>
      </c>
      <c r="AK13" s="144">
        <f t="shared" si="11"/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f t="shared" si="12"/>
        <v>0</v>
      </c>
      <c r="AQ13" s="144">
        <f t="shared" si="13"/>
        <v>0</v>
      </c>
      <c r="AR13" s="144">
        <v>0</v>
      </c>
      <c r="AS13" s="144">
        <v>0</v>
      </c>
      <c r="AT13" s="144">
        <v>0</v>
      </c>
      <c r="AU13" s="144">
        <v>0</v>
      </c>
      <c r="AV13" s="144">
        <f t="shared" si="14"/>
        <v>0</v>
      </c>
      <c r="AW13" s="144">
        <f t="shared" si="15"/>
        <v>0</v>
      </c>
      <c r="AX13" s="145">
        <f t="shared" si="16"/>
        <v>0</v>
      </c>
      <c r="AY13" s="145">
        <f t="shared" si="17"/>
        <v>0</v>
      </c>
      <c r="AZ13" s="145">
        <f t="shared" si="18"/>
        <v>0</v>
      </c>
      <c r="BA13" s="145">
        <f t="shared" si="19"/>
        <v>0</v>
      </c>
      <c r="BB13" s="145">
        <f t="shared" si="20"/>
        <v>0</v>
      </c>
      <c r="BC13" s="145">
        <f t="shared" si="21"/>
        <v>0</v>
      </c>
      <c r="BD13" s="146"/>
    </row>
    <row r="14" spans="1:56" s="13" customFormat="1" ht="21">
      <c r="A14" s="42" t="s">
        <v>10</v>
      </c>
      <c r="B14" s="144">
        <v>0</v>
      </c>
      <c r="C14" s="144">
        <v>0</v>
      </c>
      <c r="D14" s="144">
        <v>0</v>
      </c>
      <c r="E14" s="144">
        <v>0</v>
      </c>
      <c r="F14" s="144">
        <f t="shared" si="0"/>
        <v>0</v>
      </c>
      <c r="G14" s="144">
        <f t="shared" si="1"/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f t="shared" si="2"/>
        <v>0</v>
      </c>
      <c r="M14" s="144">
        <f t="shared" si="3"/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f t="shared" si="4"/>
        <v>0</v>
      </c>
      <c r="S14" s="144">
        <f t="shared" si="5"/>
        <v>0</v>
      </c>
      <c r="T14" s="144">
        <v>12766</v>
      </c>
      <c r="U14" s="144">
        <v>319.15</v>
      </c>
      <c r="V14" s="144">
        <v>255.32</v>
      </c>
      <c r="W14" s="144">
        <v>191.49</v>
      </c>
      <c r="X14" s="144">
        <f t="shared" si="6"/>
        <v>765.96</v>
      </c>
      <c r="Y14" s="144">
        <f t="shared" si="7"/>
        <v>12000.04</v>
      </c>
      <c r="Z14" s="144">
        <v>20189</v>
      </c>
      <c r="AA14" s="144">
        <v>746.12</v>
      </c>
      <c r="AB14" s="144">
        <v>535.45</v>
      </c>
      <c r="AC14" s="144">
        <v>368.67</v>
      </c>
      <c r="AD14" s="144">
        <f t="shared" si="8"/>
        <v>1650.2400000000002</v>
      </c>
      <c r="AE14" s="144">
        <f t="shared" si="9"/>
        <v>18538.76</v>
      </c>
      <c r="AF14" s="144">
        <v>37000</v>
      </c>
      <c r="AG14" s="144">
        <v>1805</v>
      </c>
      <c r="AH14" s="144">
        <v>1220</v>
      </c>
      <c r="AI14" s="144">
        <v>795</v>
      </c>
      <c r="AJ14" s="144">
        <f t="shared" si="10"/>
        <v>3820</v>
      </c>
      <c r="AK14" s="144">
        <f t="shared" si="11"/>
        <v>33180</v>
      </c>
      <c r="AL14" s="144">
        <v>30500</v>
      </c>
      <c r="AM14" s="144">
        <v>2440</v>
      </c>
      <c r="AN14" s="144">
        <v>1525</v>
      </c>
      <c r="AO14" s="144">
        <v>915</v>
      </c>
      <c r="AP14" s="144">
        <f t="shared" si="12"/>
        <v>4880</v>
      </c>
      <c r="AQ14" s="144">
        <f t="shared" si="13"/>
        <v>25620</v>
      </c>
      <c r="AR14" s="144">
        <v>793820</v>
      </c>
      <c r="AS14" s="144">
        <v>63505.6</v>
      </c>
      <c r="AT14" s="144">
        <v>39691</v>
      </c>
      <c r="AU14" s="144">
        <v>23814.6</v>
      </c>
      <c r="AV14" s="144">
        <f t="shared" si="14"/>
        <v>127011.20000000001</v>
      </c>
      <c r="AW14" s="144">
        <f t="shared" si="15"/>
        <v>666808.8</v>
      </c>
      <c r="AX14" s="145">
        <f t="shared" si="16"/>
        <v>894275</v>
      </c>
      <c r="AY14" s="145">
        <f t="shared" si="17"/>
        <v>68815.87</v>
      </c>
      <c r="AZ14" s="145">
        <f t="shared" si="18"/>
        <v>43226.77</v>
      </c>
      <c r="BA14" s="145">
        <f t="shared" si="19"/>
        <v>26084.76</v>
      </c>
      <c r="BB14" s="145">
        <f t="shared" si="20"/>
        <v>138127.4</v>
      </c>
      <c r="BC14" s="145">
        <f t="shared" si="21"/>
        <v>756147.6</v>
      </c>
      <c r="BD14" s="146"/>
    </row>
    <row r="15" spans="1:56" s="13" customFormat="1" ht="21">
      <c r="A15" s="147" t="s">
        <v>11</v>
      </c>
      <c r="B15" s="144">
        <v>0</v>
      </c>
      <c r="C15" s="144">
        <v>0</v>
      </c>
      <c r="D15" s="144">
        <v>0</v>
      </c>
      <c r="E15" s="144">
        <v>0</v>
      </c>
      <c r="F15" s="144">
        <f t="shared" si="0"/>
        <v>0</v>
      </c>
      <c r="G15" s="144">
        <f t="shared" si="1"/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f t="shared" si="2"/>
        <v>0</v>
      </c>
      <c r="M15" s="144">
        <f t="shared" si="3"/>
        <v>0</v>
      </c>
      <c r="N15" s="144">
        <v>41250</v>
      </c>
      <c r="O15" s="144">
        <v>17187.5</v>
      </c>
      <c r="P15" s="144">
        <v>13750</v>
      </c>
      <c r="Q15" s="144">
        <v>10312.5</v>
      </c>
      <c r="R15" s="144">
        <f t="shared" si="4"/>
        <v>41250</v>
      </c>
      <c r="S15" s="144">
        <f t="shared" si="5"/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f t="shared" si="6"/>
        <v>0</v>
      </c>
      <c r="Y15" s="144">
        <f t="shared" si="7"/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f t="shared" si="8"/>
        <v>0</v>
      </c>
      <c r="AE15" s="144">
        <f t="shared" si="9"/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f t="shared" si="10"/>
        <v>0</v>
      </c>
      <c r="AK15" s="144">
        <f t="shared" si="11"/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f t="shared" si="12"/>
        <v>0</v>
      </c>
      <c r="AQ15" s="144">
        <f t="shared" si="13"/>
        <v>0</v>
      </c>
      <c r="AR15" s="144">
        <v>0</v>
      </c>
      <c r="AS15" s="144">
        <v>0</v>
      </c>
      <c r="AT15" s="144">
        <v>0</v>
      </c>
      <c r="AU15" s="144">
        <v>0</v>
      </c>
      <c r="AV15" s="144">
        <f t="shared" si="14"/>
        <v>0</v>
      </c>
      <c r="AW15" s="144">
        <f t="shared" si="15"/>
        <v>0</v>
      </c>
      <c r="AX15" s="145">
        <f t="shared" si="16"/>
        <v>41250</v>
      </c>
      <c r="AY15" s="145">
        <f t="shared" si="17"/>
        <v>17187.5</v>
      </c>
      <c r="AZ15" s="145">
        <f t="shared" si="18"/>
        <v>13750</v>
      </c>
      <c r="BA15" s="145">
        <f t="shared" si="19"/>
        <v>10312.5</v>
      </c>
      <c r="BB15" s="145">
        <f t="shared" si="20"/>
        <v>41250</v>
      </c>
      <c r="BC15" s="145">
        <f t="shared" si="21"/>
        <v>0</v>
      </c>
      <c r="BD15" s="146"/>
    </row>
    <row r="16" spans="1:56" s="13" customFormat="1" ht="21">
      <c r="A16" s="147" t="s">
        <v>14</v>
      </c>
      <c r="B16" s="144">
        <v>0</v>
      </c>
      <c r="C16" s="144">
        <v>0</v>
      </c>
      <c r="D16" s="144">
        <v>0</v>
      </c>
      <c r="E16" s="144">
        <v>0</v>
      </c>
      <c r="F16" s="144">
        <f t="shared" si="0"/>
        <v>0</v>
      </c>
      <c r="G16" s="144">
        <f t="shared" si="1"/>
        <v>0</v>
      </c>
      <c r="H16" s="144">
        <v>40500</v>
      </c>
      <c r="I16" s="144">
        <v>16875</v>
      </c>
      <c r="J16" s="144">
        <v>13500</v>
      </c>
      <c r="K16" s="144">
        <v>10125</v>
      </c>
      <c r="L16" s="144">
        <f t="shared" si="2"/>
        <v>40500</v>
      </c>
      <c r="M16" s="144">
        <f t="shared" si="3"/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f t="shared" si="4"/>
        <v>0</v>
      </c>
      <c r="S16" s="144">
        <f t="shared" si="5"/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f t="shared" si="6"/>
        <v>0</v>
      </c>
      <c r="Y16" s="144">
        <f t="shared" si="7"/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f t="shared" si="8"/>
        <v>0</v>
      </c>
      <c r="AE16" s="144">
        <f t="shared" si="9"/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f t="shared" si="10"/>
        <v>0</v>
      </c>
      <c r="AK16" s="144">
        <f t="shared" si="11"/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f t="shared" si="12"/>
        <v>0</v>
      </c>
      <c r="AQ16" s="144">
        <f t="shared" si="13"/>
        <v>0</v>
      </c>
      <c r="AR16" s="144">
        <v>0</v>
      </c>
      <c r="AS16" s="144">
        <v>0</v>
      </c>
      <c r="AT16" s="144">
        <v>0</v>
      </c>
      <c r="AU16" s="144">
        <v>0</v>
      </c>
      <c r="AV16" s="144">
        <f t="shared" si="14"/>
        <v>0</v>
      </c>
      <c r="AW16" s="144">
        <f t="shared" si="15"/>
        <v>0</v>
      </c>
      <c r="AX16" s="145">
        <f t="shared" si="16"/>
        <v>40500</v>
      </c>
      <c r="AY16" s="145">
        <f t="shared" si="17"/>
        <v>16875</v>
      </c>
      <c r="AZ16" s="145">
        <f t="shared" si="18"/>
        <v>13500</v>
      </c>
      <c r="BA16" s="145">
        <f t="shared" si="19"/>
        <v>10125</v>
      </c>
      <c r="BB16" s="145">
        <f t="shared" si="20"/>
        <v>40500</v>
      </c>
      <c r="BC16" s="145">
        <f t="shared" si="21"/>
        <v>0</v>
      </c>
      <c r="BD16" s="146"/>
    </row>
    <row r="17" spans="1:56" s="13" customFormat="1" ht="21">
      <c r="A17" s="6" t="s">
        <v>15</v>
      </c>
      <c r="B17" s="144">
        <v>0</v>
      </c>
      <c r="C17" s="144">
        <v>0</v>
      </c>
      <c r="D17" s="144">
        <v>0</v>
      </c>
      <c r="E17" s="144">
        <v>0</v>
      </c>
      <c r="F17" s="144">
        <f t="shared" si="0"/>
        <v>0</v>
      </c>
      <c r="G17" s="144">
        <f t="shared" si="1"/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f t="shared" si="2"/>
        <v>0</v>
      </c>
      <c r="M17" s="144">
        <f t="shared" si="3"/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f t="shared" si="4"/>
        <v>0</v>
      </c>
      <c r="S17" s="144">
        <f t="shared" si="5"/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f t="shared" si="6"/>
        <v>0</v>
      </c>
      <c r="Y17" s="144">
        <f t="shared" si="7"/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f t="shared" si="8"/>
        <v>0</v>
      </c>
      <c r="AE17" s="144">
        <f t="shared" si="9"/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f t="shared" si="10"/>
        <v>0</v>
      </c>
      <c r="AK17" s="144">
        <f t="shared" si="11"/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f t="shared" si="12"/>
        <v>0</v>
      </c>
      <c r="AQ17" s="144">
        <f t="shared" si="13"/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f t="shared" si="14"/>
        <v>0</v>
      </c>
      <c r="AW17" s="144">
        <f t="shared" si="15"/>
        <v>0</v>
      </c>
      <c r="AX17" s="145">
        <f t="shared" si="16"/>
        <v>0</v>
      </c>
      <c r="AY17" s="145">
        <f t="shared" si="17"/>
        <v>0</v>
      </c>
      <c r="AZ17" s="145">
        <f t="shared" si="18"/>
        <v>0</v>
      </c>
      <c r="BA17" s="145">
        <f t="shared" si="19"/>
        <v>0</v>
      </c>
      <c r="BB17" s="145">
        <f t="shared" si="20"/>
        <v>0</v>
      </c>
      <c r="BC17" s="145">
        <f t="shared" si="21"/>
        <v>0</v>
      </c>
      <c r="BD17" s="146"/>
    </row>
    <row r="18" spans="1:56" s="13" customFormat="1" ht="21">
      <c r="A18" s="6" t="s">
        <v>16</v>
      </c>
      <c r="B18" s="144">
        <v>0</v>
      </c>
      <c r="C18" s="144">
        <v>0</v>
      </c>
      <c r="D18" s="144">
        <v>0</v>
      </c>
      <c r="E18" s="144">
        <v>0</v>
      </c>
      <c r="F18" s="144">
        <f t="shared" si="0"/>
        <v>0</v>
      </c>
      <c r="G18" s="144">
        <f t="shared" si="1"/>
        <v>0</v>
      </c>
      <c r="H18" s="144">
        <v>142000</v>
      </c>
      <c r="I18" s="144">
        <v>10645</v>
      </c>
      <c r="J18" s="144">
        <v>6710</v>
      </c>
      <c r="K18" s="144">
        <v>4065</v>
      </c>
      <c r="L18" s="144">
        <f t="shared" si="2"/>
        <v>21420</v>
      </c>
      <c r="M18" s="144">
        <f t="shared" si="3"/>
        <v>120580</v>
      </c>
      <c r="N18" s="144">
        <v>0</v>
      </c>
      <c r="O18" s="144">
        <v>0</v>
      </c>
      <c r="P18" s="144">
        <v>0</v>
      </c>
      <c r="Q18" s="144">
        <v>0</v>
      </c>
      <c r="R18" s="144">
        <f t="shared" si="4"/>
        <v>0</v>
      </c>
      <c r="S18" s="144">
        <f t="shared" si="5"/>
        <v>0</v>
      </c>
      <c r="T18" s="144">
        <v>46500</v>
      </c>
      <c r="U18" s="144">
        <v>1162.5</v>
      </c>
      <c r="V18" s="144">
        <v>930</v>
      </c>
      <c r="W18" s="144">
        <v>697.5</v>
      </c>
      <c r="X18" s="144">
        <f t="shared" si="6"/>
        <v>2790</v>
      </c>
      <c r="Y18" s="144">
        <f t="shared" si="7"/>
        <v>43710</v>
      </c>
      <c r="Z18" s="144">
        <v>12100</v>
      </c>
      <c r="AA18" s="144">
        <v>665.5</v>
      </c>
      <c r="AB18" s="144">
        <v>440</v>
      </c>
      <c r="AC18" s="144">
        <v>280.5</v>
      </c>
      <c r="AD18" s="144">
        <f t="shared" si="8"/>
        <v>1386</v>
      </c>
      <c r="AE18" s="144">
        <f t="shared" si="9"/>
        <v>10714</v>
      </c>
      <c r="AF18" s="144">
        <v>67700</v>
      </c>
      <c r="AG18" s="144">
        <v>1923.5</v>
      </c>
      <c r="AH18" s="144">
        <v>1480</v>
      </c>
      <c r="AI18" s="144">
        <v>1078.5</v>
      </c>
      <c r="AJ18" s="144">
        <f t="shared" si="10"/>
        <v>4482</v>
      </c>
      <c r="AK18" s="144">
        <f t="shared" si="11"/>
        <v>63218</v>
      </c>
      <c r="AL18" s="144">
        <v>175100</v>
      </c>
      <c r="AM18" s="144">
        <v>13128</v>
      </c>
      <c r="AN18" s="144">
        <v>8275</v>
      </c>
      <c r="AO18" s="144">
        <v>5013</v>
      </c>
      <c r="AP18" s="144">
        <f t="shared" si="12"/>
        <v>26416</v>
      </c>
      <c r="AQ18" s="144">
        <f t="shared" si="13"/>
        <v>148684</v>
      </c>
      <c r="AR18" s="144">
        <v>38200</v>
      </c>
      <c r="AS18" s="144">
        <v>2616</v>
      </c>
      <c r="AT18" s="144">
        <v>1670</v>
      </c>
      <c r="AU18" s="144">
        <v>1026</v>
      </c>
      <c r="AV18" s="144">
        <f t="shared" si="14"/>
        <v>5312</v>
      </c>
      <c r="AW18" s="144">
        <f t="shared" si="15"/>
        <v>32888</v>
      </c>
      <c r="AX18" s="145">
        <f t="shared" si="16"/>
        <v>481600</v>
      </c>
      <c r="AY18" s="145">
        <f t="shared" si="17"/>
        <v>30140.5</v>
      </c>
      <c r="AZ18" s="145">
        <f t="shared" si="18"/>
        <v>19505</v>
      </c>
      <c r="BA18" s="145">
        <f t="shared" si="19"/>
        <v>12160.5</v>
      </c>
      <c r="BB18" s="145">
        <f t="shared" si="20"/>
        <v>61806</v>
      </c>
      <c r="BC18" s="145">
        <f t="shared" si="21"/>
        <v>419794</v>
      </c>
      <c r="BD18" s="146"/>
    </row>
    <row r="19" spans="1:56" s="13" customFormat="1" ht="21">
      <c r="A19" s="6" t="s">
        <v>17</v>
      </c>
      <c r="B19" s="144">
        <v>0</v>
      </c>
      <c r="C19" s="144">
        <v>0</v>
      </c>
      <c r="D19" s="144">
        <v>0</v>
      </c>
      <c r="E19" s="144">
        <v>0</v>
      </c>
      <c r="F19" s="144">
        <f t="shared" si="0"/>
        <v>0</v>
      </c>
      <c r="G19" s="144">
        <f t="shared" si="1"/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f t="shared" si="2"/>
        <v>0</v>
      </c>
      <c r="M19" s="144">
        <f t="shared" si="3"/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f t="shared" si="4"/>
        <v>0</v>
      </c>
      <c r="S19" s="144">
        <f t="shared" si="5"/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f t="shared" si="6"/>
        <v>0</v>
      </c>
      <c r="Y19" s="144">
        <f t="shared" si="7"/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f t="shared" si="8"/>
        <v>0</v>
      </c>
      <c r="AE19" s="144">
        <f t="shared" si="9"/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f t="shared" si="10"/>
        <v>0</v>
      </c>
      <c r="AK19" s="144">
        <f t="shared" si="11"/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f t="shared" si="12"/>
        <v>0</v>
      </c>
      <c r="AQ19" s="144">
        <f t="shared" si="13"/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f t="shared" si="14"/>
        <v>0</v>
      </c>
      <c r="AW19" s="144">
        <f t="shared" si="15"/>
        <v>0</v>
      </c>
      <c r="AX19" s="145">
        <f t="shared" si="16"/>
        <v>0</v>
      </c>
      <c r="AY19" s="145">
        <f t="shared" si="17"/>
        <v>0</v>
      </c>
      <c r="AZ19" s="145">
        <f t="shared" si="18"/>
        <v>0</v>
      </c>
      <c r="BA19" s="145">
        <f t="shared" si="19"/>
        <v>0</v>
      </c>
      <c r="BB19" s="145">
        <f t="shared" si="20"/>
        <v>0</v>
      </c>
      <c r="BC19" s="145">
        <f t="shared" si="21"/>
        <v>0</v>
      </c>
      <c r="BD19" s="146"/>
    </row>
    <row r="20" spans="1:56" s="13" customFormat="1" ht="21">
      <c r="A20" s="147" t="s">
        <v>18</v>
      </c>
      <c r="B20" s="144">
        <v>0</v>
      </c>
      <c r="C20" s="144">
        <v>0</v>
      </c>
      <c r="D20" s="144">
        <v>0</v>
      </c>
      <c r="E20" s="144">
        <v>0</v>
      </c>
      <c r="F20" s="144">
        <f t="shared" si="0"/>
        <v>0</v>
      </c>
      <c r="G20" s="144">
        <f t="shared" si="1"/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f t="shared" si="2"/>
        <v>0</v>
      </c>
      <c r="M20" s="144">
        <f t="shared" si="3"/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f t="shared" si="4"/>
        <v>0</v>
      </c>
      <c r="S20" s="144">
        <f t="shared" si="5"/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f t="shared" si="6"/>
        <v>0</v>
      </c>
      <c r="Y20" s="144">
        <f t="shared" si="7"/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f t="shared" si="8"/>
        <v>0</v>
      </c>
      <c r="AE20" s="144">
        <f t="shared" si="9"/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f t="shared" si="10"/>
        <v>0</v>
      </c>
      <c r="AK20" s="144">
        <f t="shared" si="11"/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f t="shared" si="12"/>
        <v>0</v>
      </c>
      <c r="AQ20" s="144">
        <f t="shared" si="13"/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f t="shared" si="14"/>
        <v>0</v>
      </c>
      <c r="AW20" s="144">
        <f t="shared" si="15"/>
        <v>0</v>
      </c>
      <c r="AX20" s="145">
        <f t="shared" si="16"/>
        <v>0</v>
      </c>
      <c r="AY20" s="145">
        <f t="shared" si="17"/>
        <v>0</v>
      </c>
      <c r="AZ20" s="145">
        <f t="shared" si="18"/>
        <v>0</v>
      </c>
      <c r="BA20" s="145">
        <f t="shared" si="19"/>
        <v>0</v>
      </c>
      <c r="BB20" s="145">
        <f t="shared" si="20"/>
        <v>0</v>
      </c>
      <c r="BC20" s="145">
        <f t="shared" si="21"/>
        <v>0</v>
      </c>
      <c r="BD20" s="146"/>
    </row>
    <row r="21" spans="1:56" s="13" customFormat="1" ht="21">
      <c r="A21" s="148" t="s">
        <v>19</v>
      </c>
      <c r="B21" s="144">
        <v>0</v>
      </c>
      <c r="C21" s="144">
        <v>0</v>
      </c>
      <c r="D21" s="144">
        <v>0</v>
      </c>
      <c r="E21" s="144">
        <v>0</v>
      </c>
      <c r="F21" s="144">
        <f t="shared" si="0"/>
        <v>0</v>
      </c>
      <c r="G21" s="144">
        <f t="shared" si="1"/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f t="shared" si="2"/>
        <v>0</v>
      </c>
      <c r="M21" s="144">
        <f t="shared" si="3"/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f t="shared" si="4"/>
        <v>0</v>
      </c>
      <c r="S21" s="144">
        <f t="shared" si="5"/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f t="shared" si="6"/>
        <v>0</v>
      </c>
      <c r="Y21" s="144">
        <f t="shared" si="7"/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f t="shared" si="8"/>
        <v>0</v>
      </c>
      <c r="AE21" s="144">
        <f t="shared" si="9"/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f t="shared" si="10"/>
        <v>0</v>
      </c>
      <c r="AK21" s="144">
        <f t="shared" si="11"/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f t="shared" si="12"/>
        <v>0</v>
      </c>
      <c r="AQ21" s="144">
        <f t="shared" si="13"/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f t="shared" si="14"/>
        <v>0</v>
      </c>
      <c r="AW21" s="144">
        <f t="shared" si="15"/>
        <v>0</v>
      </c>
      <c r="AX21" s="145">
        <f t="shared" si="16"/>
        <v>0</v>
      </c>
      <c r="AY21" s="145">
        <f t="shared" si="17"/>
        <v>0</v>
      </c>
      <c r="AZ21" s="145">
        <f t="shared" si="18"/>
        <v>0</v>
      </c>
      <c r="BA21" s="145">
        <f t="shared" si="19"/>
        <v>0</v>
      </c>
      <c r="BB21" s="145">
        <f t="shared" si="20"/>
        <v>0</v>
      </c>
      <c r="BC21" s="145">
        <f t="shared" si="21"/>
        <v>0</v>
      </c>
      <c r="BD21" s="146"/>
    </row>
    <row r="22" spans="1:56" s="13" customFormat="1" ht="21">
      <c r="A22" s="43" t="s">
        <v>20</v>
      </c>
      <c r="B22" s="144">
        <v>0</v>
      </c>
      <c r="C22" s="144">
        <v>0</v>
      </c>
      <c r="D22" s="144">
        <v>0</v>
      </c>
      <c r="E22" s="144">
        <v>0</v>
      </c>
      <c r="F22" s="144">
        <f t="shared" si="0"/>
        <v>0</v>
      </c>
      <c r="G22" s="144">
        <f t="shared" si="1"/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f t="shared" si="2"/>
        <v>0</v>
      </c>
      <c r="M22" s="144">
        <f t="shared" si="3"/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f t="shared" si="4"/>
        <v>0</v>
      </c>
      <c r="S22" s="144">
        <f t="shared" si="5"/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f t="shared" si="6"/>
        <v>0</v>
      </c>
      <c r="Y22" s="144">
        <f t="shared" si="7"/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f t="shared" si="8"/>
        <v>0</v>
      </c>
      <c r="AE22" s="144">
        <f t="shared" si="9"/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f t="shared" si="10"/>
        <v>0</v>
      </c>
      <c r="AK22" s="144">
        <f t="shared" si="11"/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f t="shared" si="12"/>
        <v>0</v>
      </c>
      <c r="AQ22" s="144">
        <f t="shared" si="13"/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f t="shared" si="14"/>
        <v>0</v>
      </c>
      <c r="AW22" s="144">
        <f t="shared" si="15"/>
        <v>0</v>
      </c>
      <c r="AX22" s="145">
        <f t="shared" si="16"/>
        <v>0</v>
      </c>
      <c r="AY22" s="145">
        <f t="shared" si="17"/>
        <v>0</v>
      </c>
      <c r="AZ22" s="145">
        <f t="shared" si="18"/>
        <v>0</v>
      </c>
      <c r="BA22" s="145">
        <f t="shared" si="19"/>
        <v>0</v>
      </c>
      <c r="BB22" s="145">
        <f t="shared" si="20"/>
        <v>0</v>
      </c>
      <c r="BC22" s="145">
        <f t="shared" si="21"/>
        <v>0</v>
      </c>
      <c r="BD22" s="146"/>
    </row>
    <row r="23" spans="1:56" s="13" customFormat="1" ht="21">
      <c r="A23" s="6" t="s">
        <v>21</v>
      </c>
      <c r="B23" s="144">
        <v>0</v>
      </c>
      <c r="C23" s="144">
        <v>0</v>
      </c>
      <c r="D23" s="144">
        <v>0</v>
      </c>
      <c r="E23" s="144">
        <v>0</v>
      </c>
      <c r="F23" s="144">
        <f t="shared" si="0"/>
        <v>0</v>
      </c>
      <c r="G23" s="144">
        <f t="shared" si="1"/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f t="shared" si="2"/>
        <v>0</v>
      </c>
      <c r="M23" s="144">
        <f t="shared" si="3"/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f t="shared" si="4"/>
        <v>0</v>
      </c>
      <c r="S23" s="144">
        <f t="shared" si="5"/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f t="shared" si="6"/>
        <v>0</v>
      </c>
      <c r="Y23" s="144">
        <f t="shared" si="7"/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f t="shared" si="8"/>
        <v>0</v>
      </c>
      <c r="AE23" s="144">
        <f t="shared" si="9"/>
        <v>0</v>
      </c>
      <c r="AF23" s="144">
        <v>0</v>
      </c>
      <c r="AG23" s="144">
        <v>0</v>
      </c>
      <c r="AH23" s="144">
        <v>0</v>
      </c>
      <c r="AI23" s="144">
        <v>0</v>
      </c>
      <c r="AJ23" s="144">
        <f t="shared" si="10"/>
        <v>0</v>
      </c>
      <c r="AK23" s="144">
        <f t="shared" si="11"/>
        <v>0</v>
      </c>
      <c r="AL23" s="144">
        <v>0</v>
      </c>
      <c r="AM23" s="144">
        <v>0</v>
      </c>
      <c r="AN23" s="144">
        <v>0</v>
      </c>
      <c r="AO23" s="144">
        <v>0</v>
      </c>
      <c r="AP23" s="144">
        <f t="shared" si="12"/>
        <v>0</v>
      </c>
      <c r="AQ23" s="144">
        <f t="shared" si="13"/>
        <v>0</v>
      </c>
      <c r="AR23" s="144">
        <v>0</v>
      </c>
      <c r="AS23" s="144">
        <v>0</v>
      </c>
      <c r="AT23" s="144">
        <v>0</v>
      </c>
      <c r="AU23" s="144">
        <v>0</v>
      </c>
      <c r="AV23" s="144">
        <f t="shared" si="14"/>
        <v>0</v>
      </c>
      <c r="AW23" s="144">
        <f t="shared" si="15"/>
        <v>0</v>
      </c>
      <c r="AX23" s="145">
        <f t="shared" si="16"/>
        <v>0</v>
      </c>
      <c r="AY23" s="145">
        <f t="shared" si="17"/>
        <v>0</v>
      </c>
      <c r="AZ23" s="145">
        <f t="shared" si="18"/>
        <v>0</v>
      </c>
      <c r="BA23" s="145">
        <f t="shared" si="19"/>
        <v>0</v>
      </c>
      <c r="BB23" s="145">
        <f t="shared" si="20"/>
        <v>0</v>
      </c>
      <c r="BC23" s="145">
        <f t="shared" si="21"/>
        <v>0</v>
      </c>
      <c r="BD23" s="146"/>
    </row>
    <row r="24" spans="1:56" s="13" customFormat="1" ht="21">
      <c r="A24" s="147" t="s">
        <v>22</v>
      </c>
      <c r="B24" s="144">
        <v>0</v>
      </c>
      <c r="C24" s="144">
        <v>0</v>
      </c>
      <c r="D24" s="144">
        <v>0</v>
      </c>
      <c r="E24" s="144">
        <v>0</v>
      </c>
      <c r="F24" s="144">
        <f t="shared" si="0"/>
        <v>0</v>
      </c>
      <c r="G24" s="144">
        <f t="shared" si="1"/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f t="shared" si="2"/>
        <v>0</v>
      </c>
      <c r="M24" s="144">
        <f t="shared" si="3"/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f t="shared" si="4"/>
        <v>0</v>
      </c>
      <c r="S24" s="144">
        <f t="shared" si="5"/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f t="shared" si="6"/>
        <v>0</v>
      </c>
      <c r="Y24" s="144">
        <f t="shared" si="7"/>
        <v>0</v>
      </c>
      <c r="Z24" s="144">
        <v>0</v>
      </c>
      <c r="AA24" s="144">
        <v>0</v>
      </c>
      <c r="AB24" s="144">
        <v>0</v>
      </c>
      <c r="AC24" s="144">
        <v>0</v>
      </c>
      <c r="AD24" s="144">
        <f t="shared" si="8"/>
        <v>0</v>
      </c>
      <c r="AE24" s="144">
        <f t="shared" si="9"/>
        <v>0</v>
      </c>
      <c r="AF24" s="144">
        <v>0</v>
      </c>
      <c r="AG24" s="144">
        <v>0</v>
      </c>
      <c r="AH24" s="144">
        <v>0</v>
      </c>
      <c r="AI24" s="144">
        <v>0</v>
      </c>
      <c r="AJ24" s="144">
        <f t="shared" si="10"/>
        <v>0</v>
      </c>
      <c r="AK24" s="144">
        <f t="shared" si="11"/>
        <v>0</v>
      </c>
      <c r="AL24" s="144">
        <v>0</v>
      </c>
      <c r="AM24" s="144">
        <v>0</v>
      </c>
      <c r="AN24" s="144">
        <v>0</v>
      </c>
      <c r="AO24" s="144">
        <v>0</v>
      </c>
      <c r="AP24" s="144">
        <f t="shared" si="12"/>
        <v>0</v>
      </c>
      <c r="AQ24" s="144">
        <f t="shared" si="13"/>
        <v>0</v>
      </c>
      <c r="AR24" s="144">
        <v>0</v>
      </c>
      <c r="AS24" s="144">
        <v>0</v>
      </c>
      <c r="AT24" s="144">
        <v>0</v>
      </c>
      <c r="AU24" s="144">
        <v>0</v>
      </c>
      <c r="AV24" s="144">
        <f t="shared" si="14"/>
        <v>0</v>
      </c>
      <c r="AW24" s="144">
        <f t="shared" si="15"/>
        <v>0</v>
      </c>
      <c r="AX24" s="145">
        <f t="shared" si="16"/>
        <v>0</v>
      </c>
      <c r="AY24" s="145">
        <f t="shared" si="17"/>
        <v>0</v>
      </c>
      <c r="AZ24" s="145">
        <f t="shared" si="18"/>
        <v>0</v>
      </c>
      <c r="BA24" s="145">
        <f t="shared" si="19"/>
        <v>0</v>
      </c>
      <c r="BB24" s="145">
        <f t="shared" si="20"/>
        <v>0</v>
      </c>
      <c r="BC24" s="145">
        <f t="shared" si="21"/>
        <v>0</v>
      </c>
      <c r="BD24" s="146"/>
    </row>
    <row r="25" spans="1:56" s="13" customFormat="1" ht="21">
      <c r="A25" s="6" t="s">
        <v>23</v>
      </c>
      <c r="B25" s="144">
        <v>0</v>
      </c>
      <c r="C25" s="144">
        <v>0</v>
      </c>
      <c r="D25" s="144">
        <v>0</v>
      </c>
      <c r="E25" s="144">
        <v>0</v>
      </c>
      <c r="F25" s="144">
        <f t="shared" si="0"/>
        <v>0</v>
      </c>
      <c r="G25" s="144">
        <f t="shared" si="1"/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f t="shared" si="2"/>
        <v>0</v>
      </c>
      <c r="M25" s="144">
        <f t="shared" si="3"/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f t="shared" si="4"/>
        <v>0</v>
      </c>
      <c r="S25" s="144">
        <f t="shared" si="5"/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f t="shared" si="6"/>
        <v>0</v>
      </c>
      <c r="Y25" s="144">
        <f t="shared" si="7"/>
        <v>0</v>
      </c>
      <c r="Z25" s="144">
        <v>0</v>
      </c>
      <c r="AA25" s="144">
        <v>0</v>
      </c>
      <c r="AB25" s="144">
        <v>0</v>
      </c>
      <c r="AC25" s="144">
        <v>0</v>
      </c>
      <c r="AD25" s="144">
        <f t="shared" si="8"/>
        <v>0</v>
      </c>
      <c r="AE25" s="144">
        <f t="shared" si="9"/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f t="shared" si="10"/>
        <v>0</v>
      </c>
      <c r="AK25" s="144">
        <f t="shared" si="11"/>
        <v>0</v>
      </c>
      <c r="AL25" s="144">
        <v>0</v>
      </c>
      <c r="AM25" s="144">
        <v>0</v>
      </c>
      <c r="AN25" s="144">
        <v>0</v>
      </c>
      <c r="AO25" s="144">
        <v>0</v>
      </c>
      <c r="AP25" s="144">
        <f t="shared" si="12"/>
        <v>0</v>
      </c>
      <c r="AQ25" s="144">
        <f t="shared" si="13"/>
        <v>0</v>
      </c>
      <c r="AR25" s="144">
        <v>0</v>
      </c>
      <c r="AS25" s="144">
        <v>0</v>
      </c>
      <c r="AT25" s="144">
        <v>0</v>
      </c>
      <c r="AU25" s="144">
        <v>0</v>
      </c>
      <c r="AV25" s="144">
        <f t="shared" si="14"/>
        <v>0</v>
      </c>
      <c r="AW25" s="144">
        <f t="shared" si="15"/>
        <v>0</v>
      </c>
      <c r="AX25" s="145">
        <f t="shared" si="16"/>
        <v>0</v>
      </c>
      <c r="AY25" s="145">
        <f t="shared" si="17"/>
        <v>0</v>
      </c>
      <c r="AZ25" s="145">
        <f t="shared" si="18"/>
        <v>0</v>
      </c>
      <c r="BA25" s="145">
        <f t="shared" si="19"/>
        <v>0</v>
      </c>
      <c r="BB25" s="145">
        <f t="shared" si="20"/>
        <v>0</v>
      </c>
      <c r="BC25" s="145">
        <f t="shared" si="21"/>
        <v>0</v>
      </c>
      <c r="BD25" s="146"/>
    </row>
    <row r="26" spans="1:56" s="13" customFormat="1" ht="21">
      <c r="A26" s="147" t="s">
        <v>24</v>
      </c>
      <c r="B26" s="144">
        <v>0</v>
      </c>
      <c r="C26" s="144">
        <v>0</v>
      </c>
      <c r="D26" s="144">
        <v>0</v>
      </c>
      <c r="E26" s="144">
        <v>0</v>
      </c>
      <c r="F26" s="144">
        <f t="shared" si="0"/>
        <v>0</v>
      </c>
      <c r="G26" s="144">
        <f t="shared" si="1"/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f t="shared" si="2"/>
        <v>0</v>
      </c>
      <c r="M26" s="144">
        <f t="shared" si="3"/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f t="shared" si="4"/>
        <v>0</v>
      </c>
      <c r="S26" s="144">
        <f t="shared" si="5"/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f t="shared" si="6"/>
        <v>0</v>
      </c>
      <c r="Y26" s="144">
        <f t="shared" si="7"/>
        <v>0</v>
      </c>
      <c r="Z26" s="144">
        <v>0</v>
      </c>
      <c r="AA26" s="144">
        <v>0</v>
      </c>
      <c r="AB26" s="144">
        <v>0</v>
      </c>
      <c r="AC26" s="144">
        <v>0</v>
      </c>
      <c r="AD26" s="144">
        <f t="shared" si="8"/>
        <v>0</v>
      </c>
      <c r="AE26" s="144">
        <f t="shared" si="9"/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f t="shared" si="10"/>
        <v>0</v>
      </c>
      <c r="AK26" s="144">
        <f t="shared" si="11"/>
        <v>0</v>
      </c>
      <c r="AL26" s="144">
        <v>0</v>
      </c>
      <c r="AM26" s="144">
        <v>0</v>
      </c>
      <c r="AN26" s="144">
        <v>0</v>
      </c>
      <c r="AO26" s="144">
        <v>0</v>
      </c>
      <c r="AP26" s="144">
        <f t="shared" si="12"/>
        <v>0</v>
      </c>
      <c r="AQ26" s="144">
        <f t="shared" si="13"/>
        <v>0</v>
      </c>
      <c r="AR26" s="144">
        <v>33000</v>
      </c>
      <c r="AS26" s="144">
        <v>2640</v>
      </c>
      <c r="AT26" s="144">
        <v>1650</v>
      </c>
      <c r="AU26" s="144">
        <v>990</v>
      </c>
      <c r="AV26" s="144">
        <f t="shared" si="14"/>
        <v>5280</v>
      </c>
      <c r="AW26" s="144">
        <f t="shared" si="15"/>
        <v>27720</v>
      </c>
      <c r="AX26" s="145">
        <f t="shared" si="16"/>
        <v>33000</v>
      </c>
      <c r="AY26" s="145">
        <f t="shared" si="17"/>
        <v>2640</v>
      </c>
      <c r="AZ26" s="145">
        <f t="shared" si="18"/>
        <v>1650</v>
      </c>
      <c r="BA26" s="145">
        <f t="shared" si="19"/>
        <v>990</v>
      </c>
      <c r="BB26" s="145">
        <f t="shared" si="20"/>
        <v>5280</v>
      </c>
      <c r="BC26" s="145">
        <f t="shared" si="21"/>
        <v>27720</v>
      </c>
      <c r="BD26" s="146"/>
    </row>
    <row r="27" spans="1:56" s="13" customFormat="1" ht="21">
      <c r="A27" s="6" t="s">
        <v>25</v>
      </c>
      <c r="B27" s="144">
        <v>0</v>
      </c>
      <c r="C27" s="144">
        <v>0</v>
      </c>
      <c r="D27" s="144">
        <v>0</v>
      </c>
      <c r="E27" s="144">
        <v>0</v>
      </c>
      <c r="F27" s="144">
        <f t="shared" si="0"/>
        <v>0</v>
      </c>
      <c r="G27" s="144">
        <f t="shared" si="1"/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f t="shared" si="2"/>
        <v>0</v>
      </c>
      <c r="M27" s="144">
        <f t="shared" si="3"/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f t="shared" si="4"/>
        <v>0</v>
      </c>
      <c r="S27" s="144">
        <f t="shared" si="5"/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f t="shared" si="6"/>
        <v>0</v>
      </c>
      <c r="Y27" s="144">
        <f t="shared" si="7"/>
        <v>0</v>
      </c>
      <c r="Z27" s="144">
        <v>0</v>
      </c>
      <c r="AA27" s="144">
        <v>0</v>
      </c>
      <c r="AB27" s="144">
        <v>0</v>
      </c>
      <c r="AC27" s="144">
        <v>0</v>
      </c>
      <c r="AD27" s="144">
        <f t="shared" si="8"/>
        <v>0</v>
      </c>
      <c r="AE27" s="144">
        <f t="shared" si="9"/>
        <v>0</v>
      </c>
      <c r="AF27" s="144">
        <v>0</v>
      </c>
      <c r="AG27" s="144">
        <v>0</v>
      </c>
      <c r="AH27" s="144">
        <v>0</v>
      </c>
      <c r="AI27" s="144">
        <v>0</v>
      </c>
      <c r="AJ27" s="144">
        <f t="shared" si="10"/>
        <v>0</v>
      </c>
      <c r="AK27" s="144">
        <f t="shared" si="11"/>
        <v>0</v>
      </c>
      <c r="AL27" s="144">
        <v>0</v>
      </c>
      <c r="AM27" s="144">
        <v>0</v>
      </c>
      <c r="AN27" s="144">
        <v>0</v>
      </c>
      <c r="AO27" s="144">
        <v>0</v>
      </c>
      <c r="AP27" s="144">
        <f t="shared" si="12"/>
        <v>0</v>
      </c>
      <c r="AQ27" s="144">
        <f t="shared" si="13"/>
        <v>0</v>
      </c>
      <c r="AR27" s="144">
        <v>0</v>
      </c>
      <c r="AS27" s="144">
        <v>0</v>
      </c>
      <c r="AT27" s="144">
        <v>0</v>
      </c>
      <c r="AU27" s="144">
        <v>0</v>
      </c>
      <c r="AV27" s="144">
        <f t="shared" si="14"/>
        <v>0</v>
      </c>
      <c r="AW27" s="144">
        <f t="shared" si="15"/>
        <v>0</v>
      </c>
      <c r="AX27" s="145">
        <f t="shared" si="16"/>
        <v>0</v>
      </c>
      <c r="AY27" s="145">
        <f t="shared" si="17"/>
        <v>0</v>
      </c>
      <c r="AZ27" s="145">
        <f t="shared" si="18"/>
        <v>0</v>
      </c>
      <c r="BA27" s="145">
        <f t="shared" si="19"/>
        <v>0</v>
      </c>
      <c r="BB27" s="145">
        <f t="shared" si="20"/>
        <v>0</v>
      </c>
      <c r="BC27" s="145">
        <f t="shared" si="21"/>
        <v>0</v>
      </c>
      <c r="BD27" s="146"/>
    </row>
    <row r="28" spans="1:56" s="13" customFormat="1" ht="21">
      <c r="A28" s="147" t="s">
        <v>26</v>
      </c>
      <c r="B28" s="144">
        <v>0</v>
      </c>
      <c r="C28" s="144">
        <v>0</v>
      </c>
      <c r="D28" s="144">
        <v>0</v>
      </c>
      <c r="E28" s="144">
        <v>0</v>
      </c>
      <c r="F28" s="144">
        <f t="shared" si="0"/>
        <v>0</v>
      </c>
      <c r="G28" s="144">
        <f t="shared" si="1"/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f t="shared" si="2"/>
        <v>0</v>
      </c>
      <c r="M28" s="144">
        <f t="shared" si="3"/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f t="shared" si="4"/>
        <v>0</v>
      </c>
      <c r="S28" s="144">
        <f t="shared" si="5"/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f t="shared" si="6"/>
        <v>0</v>
      </c>
      <c r="Y28" s="144">
        <f t="shared" si="7"/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f t="shared" si="8"/>
        <v>0</v>
      </c>
      <c r="AE28" s="144">
        <f t="shared" si="9"/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f t="shared" si="10"/>
        <v>0</v>
      </c>
      <c r="AK28" s="144">
        <f t="shared" si="11"/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f t="shared" si="12"/>
        <v>0</v>
      </c>
      <c r="AQ28" s="144">
        <f t="shared" si="13"/>
        <v>0</v>
      </c>
      <c r="AR28" s="144">
        <v>0</v>
      </c>
      <c r="AS28" s="144">
        <v>0</v>
      </c>
      <c r="AT28" s="144">
        <v>0</v>
      </c>
      <c r="AU28" s="144">
        <v>0</v>
      </c>
      <c r="AV28" s="144">
        <f t="shared" si="14"/>
        <v>0</v>
      </c>
      <c r="AW28" s="144">
        <f t="shared" si="15"/>
        <v>0</v>
      </c>
      <c r="AX28" s="145">
        <f t="shared" si="16"/>
        <v>0</v>
      </c>
      <c r="AY28" s="145">
        <f t="shared" si="17"/>
        <v>0</v>
      </c>
      <c r="AZ28" s="145">
        <f t="shared" si="18"/>
        <v>0</v>
      </c>
      <c r="BA28" s="145">
        <f t="shared" si="19"/>
        <v>0</v>
      </c>
      <c r="BB28" s="145">
        <f t="shared" si="20"/>
        <v>0</v>
      </c>
      <c r="BC28" s="145">
        <f t="shared" si="21"/>
        <v>0</v>
      </c>
      <c r="BD28" s="146"/>
    </row>
    <row r="29" spans="1:56" s="13" customFormat="1" ht="21">
      <c r="A29" s="6" t="s">
        <v>125</v>
      </c>
      <c r="B29" s="144">
        <v>0</v>
      </c>
      <c r="C29" s="144">
        <v>0</v>
      </c>
      <c r="D29" s="144">
        <v>0</v>
      </c>
      <c r="E29" s="144">
        <v>0</v>
      </c>
      <c r="F29" s="144">
        <f t="shared" si="0"/>
        <v>0</v>
      </c>
      <c r="G29" s="144">
        <f t="shared" si="1"/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f t="shared" si="2"/>
        <v>0</v>
      </c>
      <c r="M29" s="144">
        <f t="shared" si="3"/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f t="shared" si="4"/>
        <v>0</v>
      </c>
      <c r="S29" s="144">
        <f t="shared" si="5"/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f t="shared" si="6"/>
        <v>0</v>
      </c>
      <c r="Y29" s="144">
        <f t="shared" si="7"/>
        <v>0</v>
      </c>
      <c r="Z29" s="144">
        <v>0</v>
      </c>
      <c r="AA29" s="144">
        <v>0</v>
      </c>
      <c r="AB29" s="144">
        <v>0</v>
      </c>
      <c r="AC29" s="144">
        <v>0</v>
      </c>
      <c r="AD29" s="144">
        <f t="shared" si="8"/>
        <v>0</v>
      </c>
      <c r="AE29" s="144">
        <f t="shared" si="9"/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f t="shared" si="10"/>
        <v>0</v>
      </c>
      <c r="AK29" s="144">
        <f t="shared" si="11"/>
        <v>0</v>
      </c>
      <c r="AL29" s="144">
        <v>0</v>
      </c>
      <c r="AM29" s="144">
        <v>0</v>
      </c>
      <c r="AN29" s="144">
        <v>0</v>
      </c>
      <c r="AO29" s="144">
        <v>0</v>
      </c>
      <c r="AP29" s="144">
        <f t="shared" si="12"/>
        <v>0</v>
      </c>
      <c r="AQ29" s="144">
        <f t="shared" si="13"/>
        <v>0</v>
      </c>
      <c r="AR29" s="144">
        <v>0</v>
      </c>
      <c r="AS29" s="144">
        <v>0</v>
      </c>
      <c r="AT29" s="144">
        <v>0</v>
      </c>
      <c r="AU29" s="144">
        <v>0</v>
      </c>
      <c r="AV29" s="144">
        <f t="shared" si="14"/>
        <v>0</v>
      </c>
      <c r="AW29" s="144">
        <f t="shared" si="15"/>
        <v>0</v>
      </c>
      <c r="AX29" s="145">
        <f t="shared" si="16"/>
        <v>0</v>
      </c>
      <c r="AY29" s="145">
        <f t="shared" si="17"/>
        <v>0</v>
      </c>
      <c r="AZ29" s="145">
        <f t="shared" si="18"/>
        <v>0</v>
      </c>
      <c r="BA29" s="145">
        <f t="shared" si="19"/>
        <v>0</v>
      </c>
      <c r="BB29" s="145">
        <f t="shared" si="20"/>
        <v>0</v>
      </c>
      <c r="BC29" s="145">
        <f t="shared" si="21"/>
        <v>0</v>
      </c>
      <c r="BD29" s="146"/>
    </row>
    <row r="30" spans="1:56" s="13" customFormat="1" ht="21">
      <c r="A30" s="147" t="s">
        <v>126</v>
      </c>
      <c r="B30" s="144">
        <v>0</v>
      </c>
      <c r="C30" s="144">
        <v>0</v>
      </c>
      <c r="D30" s="144">
        <v>0</v>
      </c>
      <c r="E30" s="144">
        <v>0</v>
      </c>
      <c r="F30" s="144">
        <f t="shared" si="0"/>
        <v>0</v>
      </c>
      <c r="G30" s="144">
        <f t="shared" si="1"/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f t="shared" si="2"/>
        <v>0</v>
      </c>
      <c r="M30" s="144">
        <f t="shared" si="3"/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f t="shared" si="4"/>
        <v>0</v>
      </c>
      <c r="S30" s="144">
        <f t="shared" si="5"/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f t="shared" si="6"/>
        <v>0</v>
      </c>
      <c r="Y30" s="144">
        <f t="shared" si="7"/>
        <v>0</v>
      </c>
      <c r="Z30" s="144">
        <v>0</v>
      </c>
      <c r="AA30" s="144">
        <v>0</v>
      </c>
      <c r="AB30" s="144">
        <v>0</v>
      </c>
      <c r="AC30" s="144">
        <v>0</v>
      </c>
      <c r="AD30" s="144">
        <f t="shared" si="8"/>
        <v>0</v>
      </c>
      <c r="AE30" s="144">
        <f t="shared" si="9"/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f t="shared" si="10"/>
        <v>0</v>
      </c>
      <c r="AK30" s="144">
        <f t="shared" si="11"/>
        <v>0</v>
      </c>
      <c r="AL30" s="144">
        <v>0</v>
      </c>
      <c r="AM30" s="144">
        <v>0</v>
      </c>
      <c r="AN30" s="144">
        <v>0</v>
      </c>
      <c r="AO30" s="144">
        <v>0</v>
      </c>
      <c r="AP30" s="144">
        <f t="shared" si="12"/>
        <v>0</v>
      </c>
      <c r="AQ30" s="144">
        <f t="shared" si="13"/>
        <v>0</v>
      </c>
      <c r="AR30" s="144">
        <v>744500</v>
      </c>
      <c r="AS30" s="144">
        <v>18612.5</v>
      </c>
      <c r="AT30" s="144">
        <v>14890</v>
      </c>
      <c r="AU30" s="144">
        <v>11167.5</v>
      </c>
      <c r="AV30" s="144">
        <f t="shared" si="14"/>
        <v>44670</v>
      </c>
      <c r="AW30" s="144">
        <f t="shared" si="15"/>
        <v>699830</v>
      </c>
      <c r="AX30" s="145">
        <f t="shared" si="16"/>
        <v>744500</v>
      </c>
      <c r="AY30" s="145">
        <f t="shared" si="17"/>
        <v>18612.5</v>
      </c>
      <c r="AZ30" s="145">
        <f t="shared" si="18"/>
        <v>14890</v>
      </c>
      <c r="BA30" s="145">
        <f t="shared" si="19"/>
        <v>11167.5</v>
      </c>
      <c r="BB30" s="145">
        <f t="shared" si="20"/>
        <v>44670</v>
      </c>
      <c r="BC30" s="145">
        <f t="shared" si="21"/>
        <v>699830</v>
      </c>
      <c r="BD30" s="146"/>
    </row>
    <row r="31" spans="1:56" s="13" customFormat="1" ht="21">
      <c r="A31" s="43" t="s">
        <v>127</v>
      </c>
      <c r="B31" s="144">
        <v>0</v>
      </c>
      <c r="C31" s="144">
        <v>0</v>
      </c>
      <c r="D31" s="144">
        <v>0</v>
      </c>
      <c r="E31" s="144">
        <v>0</v>
      </c>
      <c r="F31" s="144">
        <f t="shared" si="0"/>
        <v>0</v>
      </c>
      <c r="G31" s="144">
        <f t="shared" si="1"/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f t="shared" si="2"/>
        <v>0</v>
      </c>
      <c r="M31" s="144">
        <f t="shared" si="3"/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f t="shared" si="4"/>
        <v>0</v>
      </c>
      <c r="S31" s="144">
        <f t="shared" si="5"/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f t="shared" si="6"/>
        <v>0</v>
      </c>
      <c r="Y31" s="144">
        <f t="shared" si="7"/>
        <v>0</v>
      </c>
      <c r="Z31" s="144">
        <v>0</v>
      </c>
      <c r="AA31" s="144">
        <v>0</v>
      </c>
      <c r="AB31" s="144">
        <v>0</v>
      </c>
      <c r="AC31" s="144">
        <v>0</v>
      </c>
      <c r="AD31" s="144">
        <f t="shared" si="8"/>
        <v>0</v>
      </c>
      <c r="AE31" s="144">
        <f t="shared" si="9"/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f t="shared" si="10"/>
        <v>0</v>
      </c>
      <c r="AK31" s="144">
        <f t="shared" si="11"/>
        <v>0</v>
      </c>
      <c r="AL31" s="144">
        <v>0</v>
      </c>
      <c r="AM31" s="144">
        <v>0</v>
      </c>
      <c r="AN31" s="144">
        <v>0</v>
      </c>
      <c r="AO31" s="144">
        <v>0</v>
      </c>
      <c r="AP31" s="144">
        <f t="shared" si="12"/>
        <v>0</v>
      </c>
      <c r="AQ31" s="144">
        <f t="shared" si="13"/>
        <v>0</v>
      </c>
      <c r="AR31" s="144">
        <v>0</v>
      </c>
      <c r="AS31" s="144">
        <v>0</v>
      </c>
      <c r="AT31" s="144">
        <v>0</v>
      </c>
      <c r="AU31" s="144">
        <v>0</v>
      </c>
      <c r="AV31" s="144">
        <f t="shared" si="14"/>
        <v>0</v>
      </c>
      <c r="AW31" s="144">
        <f t="shared" si="15"/>
        <v>0</v>
      </c>
      <c r="AX31" s="145">
        <f t="shared" si="16"/>
        <v>0</v>
      </c>
      <c r="AY31" s="145">
        <f t="shared" si="17"/>
        <v>0</v>
      </c>
      <c r="AZ31" s="145">
        <f t="shared" si="18"/>
        <v>0</v>
      </c>
      <c r="BA31" s="145">
        <f t="shared" si="19"/>
        <v>0</v>
      </c>
      <c r="BB31" s="145">
        <f t="shared" si="20"/>
        <v>0</v>
      </c>
      <c r="BC31" s="145">
        <f t="shared" si="21"/>
        <v>0</v>
      </c>
      <c r="BD31" s="146"/>
    </row>
    <row r="32" spans="1:56" s="13" customFormat="1" ht="21">
      <c r="A32" s="149" t="s">
        <v>128</v>
      </c>
      <c r="B32" s="144">
        <v>0</v>
      </c>
      <c r="C32" s="144">
        <v>0</v>
      </c>
      <c r="D32" s="144">
        <v>0</v>
      </c>
      <c r="E32" s="144">
        <v>0</v>
      </c>
      <c r="F32" s="144">
        <f>SUM(C32:E32)</f>
        <v>0</v>
      </c>
      <c r="G32" s="144">
        <f>SUM(B32-F32)</f>
        <v>0</v>
      </c>
      <c r="H32" s="144">
        <v>22947300</v>
      </c>
      <c r="I32" s="144">
        <v>74684</v>
      </c>
      <c r="J32" s="144">
        <v>50265</v>
      </c>
      <c r="K32" s="144">
        <v>32619</v>
      </c>
      <c r="L32" s="144">
        <f>SUM(I32:K32)</f>
        <v>157568</v>
      </c>
      <c r="M32" s="144">
        <f>SUM(H32-L32)</f>
        <v>22789732</v>
      </c>
      <c r="N32" s="144">
        <v>36384300</v>
      </c>
      <c r="O32" s="144">
        <v>33155</v>
      </c>
      <c r="P32" s="144">
        <v>22121</v>
      </c>
      <c r="Q32" s="144">
        <v>14232</v>
      </c>
      <c r="R32" s="144">
        <f>SUM(O32:Q32)</f>
        <v>69508</v>
      </c>
      <c r="S32" s="144">
        <f>SUM(N32-R32)</f>
        <v>36314792</v>
      </c>
      <c r="T32" s="144">
        <v>314500</v>
      </c>
      <c r="U32" s="144">
        <v>25160</v>
      </c>
      <c r="V32" s="144">
        <v>15725</v>
      </c>
      <c r="W32" s="144">
        <v>9435</v>
      </c>
      <c r="X32" s="144">
        <f>SUM(U32:W32)</f>
        <v>50320</v>
      </c>
      <c r="Y32" s="144">
        <f>SUM(T32-X32)</f>
        <v>264180</v>
      </c>
      <c r="Z32" s="144">
        <v>686730</v>
      </c>
      <c r="AA32" s="144">
        <v>27482.4</v>
      </c>
      <c r="AB32" s="144">
        <v>19360.5</v>
      </c>
      <c r="AC32" s="144">
        <v>13113.9</v>
      </c>
      <c r="AD32" s="144">
        <f>SUM(AA32:AC32)</f>
        <v>59956.8</v>
      </c>
      <c r="AE32" s="144">
        <f>SUM(Z32-AD32)</f>
        <v>626773.2</v>
      </c>
      <c r="AF32" s="144">
        <v>354900</v>
      </c>
      <c r="AG32" s="144">
        <v>8872.5</v>
      </c>
      <c r="AH32" s="144">
        <v>7098</v>
      </c>
      <c r="AI32" s="144">
        <v>5323.5</v>
      </c>
      <c r="AJ32" s="144">
        <f>SUM(AG32:AI32)</f>
        <v>21294</v>
      </c>
      <c r="AK32" s="144">
        <f>SUM(AF32-AJ32)</f>
        <v>333606</v>
      </c>
      <c r="AL32" s="144">
        <v>500850</v>
      </c>
      <c r="AM32" s="144">
        <v>40068</v>
      </c>
      <c r="AN32" s="144">
        <v>25042.5</v>
      </c>
      <c r="AO32" s="144">
        <v>15025.5</v>
      </c>
      <c r="AP32" s="144">
        <f>SUM(AM32:AO32)</f>
        <v>80136</v>
      </c>
      <c r="AQ32" s="144">
        <f>SUM(AL32-AP32)</f>
        <v>420714</v>
      </c>
      <c r="AR32" s="144">
        <v>0</v>
      </c>
      <c r="AS32" s="144">
        <v>0</v>
      </c>
      <c r="AT32" s="144">
        <v>0</v>
      </c>
      <c r="AU32" s="144">
        <v>0</v>
      </c>
      <c r="AV32" s="144">
        <f>SUM(AS32:AU32)</f>
        <v>0</v>
      </c>
      <c r="AW32" s="144">
        <f>SUM(AR32-AV32)</f>
        <v>0</v>
      </c>
      <c r="AX32" s="145">
        <f t="shared" si="16"/>
        <v>61188580</v>
      </c>
      <c r="AY32" s="145">
        <f t="shared" si="17"/>
        <v>209421.9</v>
      </c>
      <c r="AZ32" s="145">
        <f t="shared" si="18"/>
        <v>139612</v>
      </c>
      <c r="BA32" s="145">
        <f t="shared" si="19"/>
        <v>89748.9</v>
      </c>
      <c r="BB32" s="145">
        <f>SUM(AY32:BA32)</f>
        <v>438782.80000000005</v>
      </c>
      <c r="BC32" s="145">
        <f>SUM(AX32-BB32)</f>
        <v>60749797.2</v>
      </c>
      <c r="BD32" s="146"/>
    </row>
    <row r="33" spans="1:56" s="13" customFormat="1" ht="21">
      <c r="A33" s="43" t="s">
        <v>129</v>
      </c>
      <c r="B33" s="144">
        <v>0</v>
      </c>
      <c r="C33" s="144">
        <v>0</v>
      </c>
      <c r="D33" s="144">
        <v>0</v>
      </c>
      <c r="E33" s="144">
        <v>0</v>
      </c>
      <c r="F33" s="144">
        <f>SUM(C33:E33)</f>
        <v>0</v>
      </c>
      <c r="G33" s="144">
        <f>SUM(B33-F33)</f>
        <v>0</v>
      </c>
      <c r="H33" s="144">
        <v>2122430</v>
      </c>
      <c r="I33" s="144">
        <v>0</v>
      </c>
      <c r="J33" s="144">
        <v>0</v>
      </c>
      <c r="K33" s="144">
        <v>0</v>
      </c>
      <c r="L33" s="144">
        <f>SUM(I33:K33)</f>
        <v>0</v>
      </c>
      <c r="M33" s="144">
        <f>SUM(H33-L33)</f>
        <v>2122430</v>
      </c>
      <c r="N33" s="144">
        <v>1964900</v>
      </c>
      <c r="O33" s="144">
        <v>0</v>
      </c>
      <c r="P33" s="144">
        <v>0</v>
      </c>
      <c r="Q33" s="144">
        <v>0</v>
      </c>
      <c r="R33" s="144">
        <f>SUM(O33:Q33)</f>
        <v>0</v>
      </c>
      <c r="S33" s="144">
        <f>SUM(N33-R33)</f>
        <v>1964900</v>
      </c>
      <c r="T33" s="144">
        <v>1701600</v>
      </c>
      <c r="U33" s="144">
        <v>0</v>
      </c>
      <c r="V33" s="144">
        <v>0</v>
      </c>
      <c r="W33" s="144">
        <v>0</v>
      </c>
      <c r="X33" s="144">
        <f>SUM(U33:W33)</f>
        <v>0</v>
      </c>
      <c r="Y33" s="144">
        <f>SUM(T33-X33)</f>
        <v>1701600</v>
      </c>
      <c r="Z33" s="144">
        <v>2953020</v>
      </c>
      <c r="AA33" s="144">
        <v>0</v>
      </c>
      <c r="AB33" s="144">
        <v>0</v>
      </c>
      <c r="AC33" s="144">
        <v>0</v>
      </c>
      <c r="AD33" s="144">
        <f>SUM(AA33:AC33)</f>
        <v>0</v>
      </c>
      <c r="AE33" s="144">
        <f>SUM(Z33-AD33)</f>
        <v>2953020</v>
      </c>
      <c r="AF33" s="144">
        <v>4542880</v>
      </c>
      <c r="AG33" s="144">
        <v>0</v>
      </c>
      <c r="AH33" s="144">
        <v>0</v>
      </c>
      <c r="AI33" s="144">
        <v>0</v>
      </c>
      <c r="AJ33" s="144">
        <f>SUM(AG33:AI33)</f>
        <v>0</v>
      </c>
      <c r="AK33" s="144">
        <f>SUM(AF33-AJ33)</f>
        <v>4542880</v>
      </c>
      <c r="AL33" s="144">
        <v>1041400</v>
      </c>
      <c r="AM33" s="144">
        <v>0</v>
      </c>
      <c r="AN33" s="144">
        <v>0</v>
      </c>
      <c r="AO33" s="144">
        <v>0</v>
      </c>
      <c r="AP33" s="144">
        <f>SUM(AM33:AO33)</f>
        <v>0</v>
      </c>
      <c r="AQ33" s="144">
        <f>SUM(AL33-AP33)</f>
        <v>1041400</v>
      </c>
      <c r="AR33" s="144">
        <v>1911900</v>
      </c>
      <c r="AS33" s="144">
        <v>0</v>
      </c>
      <c r="AT33" s="144">
        <v>0</v>
      </c>
      <c r="AU33" s="144">
        <v>0</v>
      </c>
      <c r="AV33" s="144">
        <f>SUM(AS33:AU33)</f>
        <v>0</v>
      </c>
      <c r="AW33" s="144">
        <f>SUM(AR33-AV33)</f>
        <v>1911900</v>
      </c>
      <c r="AX33" s="145">
        <f t="shared" si="16"/>
        <v>16238130</v>
      </c>
      <c r="AY33" s="145">
        <f t="shared" si="17"/>
        <v>0</v>
      </c>
      <c r="AZ33" s="145">
        <f t="shared" si="18"/>
        <v>0</v>
      </c>
      <c r="BA33" s="145">
        <f t="shared" si="19"/>
        <v>0</v>
      </c>
      <c r="BB33" s="145">
        <f>SUM(AY33:BA33)</f>
        <v>0</v>
      </c>
      <c r="BC33" s="145">
        <f>SUM(AX33-BB33)</f>
        <v>16238130</v>
      </c>
      <c r="BD33" s="146"/>
    </row>
    <row r="34" spans="1:56" s="156" customFormat="1" ht="18.75" thickBot="1">
      <c r="A34" s="150" t="s">
        <v>1</v>
      </c>
      <c r="B34" s="151">
        <f aca="true" t="shared" si="22" ref="B34:AW34">SUM(B7:B33)</f>
        <v>313000</v>
      </c>
      <c r="C34" s="151">
        <f t="shared" si="22"/>
        <v>10575</v>
      </c>
      <c r="D34" s="151">
        <f t="shared" si="22"/>
        <v>7760</v>
      </c>
      <c r="E34" s="151">
        <f t="shared" si="22"/>
        <v>5445</v>
      </c>
      <c r="F34" s="151">
        <f t="shared" si="22"/>
        <v>23780</v>
      </c>
      <c r="G34" s="151">
        <f t="shared" si="22"/>
        <v>289220</v>
      </c>
      <c r="H34" s="151">
        <f t="shared" si="22"/>
        <v>25860830</v>
      </c>
      <c r="I34" s="151">
        <f t="shared" si="22"/>
        <v>117419</v>
      </c>
      <c r="J34" s="151">
        <f t="shared" si="22"/>
        <v>82647</v>
      </c>
      <c r="K34" s="151">
        <f t="shared" si="22"/>
        <v>55938</v>
      </c>
      <c r="L34" s="151">
        <f t="shared" si="22"/>
        <v>256004</v>
      </c>
      <c r="M34" s="151">
        <f t="shared" si="22"/>
        <v>25604826</v>
      </c>
      <c r="N34" s="151">
        <f t="shared" si="22"/>
        <v>38789150</v>
      </c>
      <c r="O34" s="151">
        <f t="shared" si="22"/>
        <v>67718.5</v>
      </c>
      <c r="P34" s="151">
        <f t="shared" si="22"/>
        <v>47886</v>
      </c>
      <c r="Q34" s="151">
        <f t="shared" si="22"/>
        <v>32545.5</v>
      </c>
      <c r="R34" s="151">
        <f t="shared" si="22"/>
        <v>148150</v>
      </c>
      <c r="S34" s="151">
        <f t="shared" si="22"/>
        <v>38641000</v>
      </c>
      <c r="T34" s="151">
        <f t="shared" si="22"/>
        <v>2179366</v>
      </c>
      <c r="U34" s="151">
        <f t="shared" si="22"/>
        <v>29241.65</v>
      </c>
      <c r="V34" s="151">
        <f t="shared" si="22"/>
        <v>18990.32</v>
      </c>
      <c r="W34" s="151">
        <f t="shared" si="22"/>
        <v>11883.99</v>
      </c>
      <c r="X34" s="151">
        <f t="shared" si="22"/>
        <v>60115.96</v>
      </c>
      <c r="Y34" s="151">
        <f t="shared" si="22"/>
        <v>2119250.04</v>
      </c>
      <c r="Z34" s="151">
        <f t="shared" si="22"/>
        <v>4376339</v>
      </c>
      <c r="AA34" s="151">
        <f t="shared" si="22"/>
        <v>58700.520000000004</v>
      </c>
      <c r="AB34" s="151">
        <f t="shared" si="22"/>
        <v>41075.95</v>
      </c>
      <c r="AC34" s="151">
        <f t="shared" si="22"/>
        <v>27654.57</v>
      </c>
      <c r="AD34" s="151">
        <f t="shared" si="22"/>
        <v>127431.04000000001</v>
      </c>
      <c r="AE34" s="151">
        <f t="shared" si="22"/>
        <v>4248907.96</v>
      </c>
      <c r="AF34" s="151">
        <f t="shared" si="22"/>
        <v>5171992</v>
      </c>
      <c r="AG34" s="151">
        <f t="shared" si="22"/>
        <v>21766.8</v>
      </c>
      <c r="AH34" s="151">
        <f t="shared" si="22"/>
        <v>15876.24</v>
      </c>
      <c r="AI34" s="151">
        <f t="shared" si="22"/>
        <v>11083.68</v>
      </c>
      <c r="AJ34" s="151">
        <f t="shared" si="22"/>
        <v>48726.72</v>
      </c>
      <c r="AK34" s="151">
        <f t="shared" si="22"/>
        <v>5123265.28</v>
      </c>
      <c r="AL34" s="151">
        <f t="shared" si="22"/>
        <v>1844747</v>
      </c>
      <c r="AM34" s="151">
        <f t="shared" si="22"/>
        <v>58107.76</v>
      </c>
      <c r="AN34" s="151">
        <f t="shared" si="22"/>
        <v>36807.35</v>
      </c>
      <c r="AO34" s="151">
        <f t="shared" si="22"/>
        <v>22420.41</v>
      </c>
      <c r="AP34" s="151">
        <f t="shared" si="22"/>
        <v>117335.52</v>
      </c>
      <c r="AQ34" s="151">
        <f t="shared" si="22"/>
        <v>1727411.48</v>
      </c>
      <c r="AR34" s="151">
        <f t="shared" si="22"/>
        <v>4617020</v>
      </c>
      <c r="AS34" s="151">
        <f t="shared" si="22"/>
        <v>121397.1</v>
      </c>
      <c r="AT34" s="151">
        <f t="shared" si="22"/>
        <v>83431</v>
      </c>
      <c r="AU34" s="151">
        <f t="shared" si="22"/>
        <v>55241.1</v>
      </c>
      <c r="AV34" s="151">
        <f t="shared" si="22"/>
        <v>260069.2</v>
      </c>
      <c r="AW34" s="151">
        <f t="shared" si="22"/>
        <v>4356950.8</v>
      </c>
      <c r="AX34" s="152">
        <f aca="true" t="shared" si="23" ref="AX34:BC34">SUM(AX7:AX33)</f>
        <v>83152444</v>
      </c>
      <c r="AY34" s="153">
        <f t="shared" si="23"/>
        <v>484926.32999999996</v>
      </c>
      <c r="AZ34" s="153">
        <f t="shared" si="23"/>
        <v>334473.86</v>
      </c>
      <c r="BA34" s="153">
        <f t="shared" si="23"/>
        <v>222212.25</v>
      </c>
      <c r="BB34" s="154">
        <f t="shared" si="23"/>
        <v>1041612.4400000001</v>
      </c>
      <c r="BC34" s="155">
        <f t="shared" si="23"/>
        <v>82110831.56</v>
      </c>
      <c r="BD34" s="146"/>
    </row>
    <row r="35" spans="1:55" s="161" customFormat="1" ht="21.75" thickTop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9"/>
      <c r="AY35" s="159"/>
      <c r="AZ35" s="159"/>
      <c r="BA35" s="159"/>
      <c r="BB35" s="159"/>
      <c r="BC35" s="160"/>
    </row>
    <row r="36" s="162" customFormat="1" ht="18"/>
    <row r="37" s="162" customFormat="1" ht="18"/>
    <row r="38" spans="2:49" s="163" customFormat="1" ht="18" customHeight="1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</row>
    <row r="39" spans="1:49" s="168" customFormat="1" ht="19.5" customHeight="1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</row>
    <row r="40" spans="1:49" s="168" customFormat="1" ht="19.5" customHeight="1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38">
    <mergeCell ref="T5:T6"/>
    <mergeCell ref="S5:S6"/>
    <mergeCell ref="AL4:AQ4"/>
    <mergeCell ref="AR4:AW4"/>
    <mergeCell ref="A4:A6"/>
    <mergeCell ref="B4:G4"/>
    <mergeCell ref="H4:M4"/>
    <mergeCell ref="N4:S4"/>
    <mergeCell ref="T4:Y4"/>
    <mergeCell ref="Z4:AE4"/>
    <mergeCell ref="AF4:AK4"/>
    <mergeCell ref="AF5:AF6"/>
    <mergeCell ref="AX4:BC4"/>
    <mergeCell ref="B5:B6"/>
    <mergeCell ref="C5:F5"/>
    <mergeCell ref="G5:G6"/>
    <mergeCell ref="H5:H6"/>
    <mergeCell ref="I5:L5"/>
    <mergeCell ref="M5:M6"/>
    <mergeCell ref="N5:N6"/>
    <mergeCell ref="O5:R5"/>
    <mergeCell ref="BC5:BC6"/>
    <mergeCell ref="AX5:AX6"/>
    <mergeCell ref="AY5:BA5"/>
    <mergeCell ref="BB5:BB6"/>
    <mergeCell ref="AR5:AR6"/>
    <mergeCell ref="U5:X5"/>
    <mergeCell ref="Y5:Y6"/>
    <mergeCell ref="Z5:Z6"/>
    <mergeCell ref="AA5:AD5"/>
    <mergeCell ref="AE5:AE6"/>
    <mergeCell ref="AS5:AV5"/>
    <mergeCell ref="AW5:AW6"/>
    <mergeCell ref="AG5:AJ5"/>
    <mergeCell ref="AK5:AK6"/>
    <mergeCell ref="AL5:AL6"/>
    <mergeCell ref="AM5:AP5"/>
    <mergeCell ref="AQ5:A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4"/>
  <sheetViews>
    <sheetView zoomScale="55" zoomScaleNormal="55" zoomScalePageLayoutView="0" workbookViewId="0" topLeftCell="A1">
      <selection activeCell="A10" sqref="A10:P250"/>
    </sheetView>
  </sheetViews>
  <sheetFormatPr defaultColWidth="9.140625" defaultRowHeight="12.75"/>
  <cols>
    <col min="1" max="1" width="2.7109375" style="33" customWidth="1"/>
    <col min="2" max="2" width="9.8515625" style="33" customWidth="1"/>
    <col min="3" max="3" width="20.28125" style="33" bestFit="1" customWidth="1"/>
    <col min="4" max="4" width="84.7109375" style="106" customWidth="1"/>
    <col min="5" max="5" width="16.28125" style="35" customWidth="1"/>
    <col min="6" max="6" width="4.421875" style="35" customWidth="1"/>
    <col min="7" max="7" width="13.140625" style="35" customWidth="1"/>
    <col min="8" max="8" width="14.57421875" style="35" customWidth="1"/>
    <col min="9" max="9" width="5.140625" style="92" customWidth="1"/>
    <col min="10" max="10" width="15.57421875" style="35" customWidth="1"/>
    <col min="11" max="11" width="5.140625" style="92" customWidth="1"/>
    <col min="12" max="12" width="15.57421875" style="35" customWidth="1"/>
    <col min="13" max="13" width="5.140625" style="92" customWidth="1"/>
    <col min="14" max="15" width="15.57421875" style="35" customWidth="1"/>
    <col min="16" max="16" width="16.140625" style="35" bestFit="1" customWidth="1"/>
    <col min="17" max="17" width="3.00390625" style="33" customWidth="1"/>
    <col min="18" max="18" width="4.421875" style="33" customWidth="1"/>
    <col min="19" max="19" width="11.140625" style="33" bestFit="1" customWidth="1"/>
    <col min="20" max="50" width="4.421875" style="33" customWidth="1"/>
    <col min="51" max="16384" width="9.140625" style="33" customWidth="1"/>
  </cols>
  <sheetData>
    <row r="1" spans="1:16" s="37" customFormat="1" ht="26.25">
      <c r="A1" s="263" t="s">
        <v>27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s="37" customFormat="1" ht="26.25">
      <c r="A2" s="263" t="s">
        <v>130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s="37" customFormat="1" ht="26.25">
      <c r="A3" s="264" t="s">
        <v>539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7" s="38" customFormat="1" ht="46.5">
      <c r="A4" s="265" t="s">
        <v>28</v>
      </c>
      <c r="B4" s="266"/>
      <c r="C4" s="271" t="s">
        <v>29</v>
      </c>
      <c r="D4" s="282" t="s">
        <v>30</v>
      </c>
      <c r="E4" s="274" t="s">
        <v>31</v>
      </c>
      <c r="F4" s="277" t="s">
        <v>86</v>
      </c>
      <c r="G4" s="278"/>
      <c r="H4" s="278"/>
      <c r="I4" s="278"/>
      <c r="J4" s="278"/>
      <c r="K4" s="278"/>
      <c r="L4" s="278"/>
      <c r="M4" s="278"/>
      <c r="N4" s="279"/>
      <c r="O4" s="280" t="s">
        <v>87</v>
      </c>
      <c r="P4" s="60" t="s">
        <v>32</v>
      </c>
      <c r="Q4" s="37"/>
    </row>
    <row r="5" spans="1:17" s="38" customFormat="1" ht="23.25">
      <c r="A5" s="267"/>
      <c r="B5" s="268"/>
      <c r="C5" s="272"/>
      <c r="D5" s="283"/>
      <c r="E5" s="275"/>
      <c r="F5" s="198"/>
      <c r="G5" s="294" t="s">
        <v>88</v>
      </c>
      <c r="H5" s="294" t="s">
        <v>89</v>
      </c>
      <c r="I5" s="291" t="s">
        <v>90</v>
      </c>
      <c r="J5" s="292"/>
      <c r="K5" s="292"/>
      <c r="L5" s="292"/>
      <c r="M5" s="292"/>
      <c r="N5" s="293"/>
      <c r="O5" s="281"/>
      <c r="P5" s="254" t="s">
        <v>91</v>
      </c>
      <c r="Q5" s="37"/>
    </row>
    <row r="6" spans="1:17" s="38" customFormat="1" ht="23.25">
      <c r="A6" s="267"/>
      <c r="B6" s="268"/>
      <c r="C6" s="272"/>
      <c r="D6" s="283"/>
      <c r="E6" s="275"/>
      <c r="F6" s="199"/>
      <c r="G6" s="251"/>
      <c r="H6" s="251"/>
      <c r="I6" s="255" t="s">
        <v>94</v>
      </c>
      <c r="J6" s="256"/>
      <c r="K6" s="255" t="s">
        <v>92</v>
      </c>
      <c r="L6" s="256"/>
      <c r="M6" s="259" t="s">
        <v>93</v>
      </c>
      <c r="N6" s="260"/>
      <c r="O6" s="281"/>
      <c r="P6" s="254"/>
      <c r="Q6" s="46"/>
    </row>
    <row r="7" spans="1:17" s="38" customFormat="1" ht="23.25">
      <c r="A7" s="267"/>
      <c r="B7" s="268"/>
      <c r="C7" s="272"/>
      <c r="D7" s="283"/>
      <c r="E7" s="275"/>
      <c r="F7" s="199"/>
      <c r="G7" s="251"/>
      <c r="H7" s="251"/>
      <c r="I7" s="257"/>
      <c r="J7" s="258"/>
      <c r="K7" s="257"/>
      <c r="L7" s="258"/>
      <c r="M7" s="261"/>
      <c r="N7" s="262"/>
      <c r="O7" s="281"/>
      <c r="P7" s="254"/>
      <c r="Q7" s="46"/>
    </row>
    <row r="8" spans="1:17" s="38" customFormat="1" ht="42">
      <c r="A8" s="267"/>
      <c r="B8" s="268"/>
      <c r="C8" s="272"/>
      <c r="D8" s="283"/>
      <c r="E8" s="290"/>
      <c r="F8" s="199"/>
      <c r="G8" s="61" t="s">
        <v>95</v>
      </c>
      <c r="H8" s="61" t="s">
        <v>96</v>
      </c>
      <c r="I8" s="247" t="s">
        <v>97</v>
      </c>
      <c r="J8" s="248"/>
      <c r="K8" s="247" t="s">
        <v>98</v>
      </c>
      <c r="L8" s="248"/>
      <c r="M8" s="247" t="s">
        <v>99</v>
      </c>
      <c r="N8" s="248"/>
      <c r="O8" s="62" t="s">
        <v>100</v>
      </c>
      <c r="P8" s="63" t="s">
        <v>101</v>
      </c>
      <c r="Q8" s="46"/>
    </row>
    <row r="9" spans="1:17" s="48" customFormat="1" ht="21">
      <c r="A9" s="269"/>
      <c r="B9" s="270"/>
      <c r="C9" s="273"/>
      <c r="D9" s="284"/>
      <c r="E9" s="47" t="s">
        <v>33</v>
      </c>
      <c r="F9" s="64"/>
      <c r="G9" s="65" t="s">
        <v>34</v>
      </c>
      <c r="H9" s="65" t="s">
        <v>35</v>
      </c>
      <c r="I9" s="249" t="s">
        <v>80</v>
      </c>
      <c r="J9" s="250"/>
      <c r="K9" s="249" t="s">
        <v>81</v>
      </c>
      <c r="L9" s="250"/>
      <c r="M9" s="249" t="s">
        <v>102</v>
      </c>
      <c r="N9" s="250"/>
      <c r="O9" s="65" t="s">
        <v>103</v>
      </c>
      <c r="P9" s="66" t="s">
        <v>104</v>
      </c>
      <c r="Q9" s="46"/>
    </row>
    <row r="10" spans="1:17" s="58" customFormat="1" ht="23.25">
      <c r="A10" s="107" t="s">
        <v>36</v>
      </c>
      <c r="B10" s="107"/>
      <c r="C10" s="108"/>
      <c r="D10" s="109"/>
      <c r="E10" s="110"/>
      <c r="F10" s="111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2"/>
    </row>
    <row r="11" spans="1:16" s="103" customFormat="1" ht="105">
      <c r="A11" s="43"/>
      <c r="B11" s="43" t="s">
        <v>358</v>
      </c>
      <c r="C11" s="43" t="s">
        <v>359</v>
      </c>
      <c r="D11" s="97" t="s">
        <v>360</v>
      </c>
      <c r="E11" s="68">
        <v>95000</v>
      </c>
      <c r="F11" s="67">
        <v>0.06</v>
      </c>
      <c r="G11" s="68">
        <v>0</v>
      </c>
      <c r="H11" s="68">
        <f aca="true" t="shared" si="0" ref="H11:H16">+E11*F11</f>
        <v>5700</v>
      </c>
      <c r="I11" s="70">
        <v>0.025</v>
      </c>
      <c r="J11" s="68">
        <f aca="true" t="shared" si="1" ref="J11:J22">E11*I11</f>
        <v>2375</v>
      </c>
      <c r="K11" s="69">
        <v>0.02</v>
      </c>
      <c r="L11" s="68">
        <f aca="true" t="shared" si="2" ref="L11:L22">+E11*K11</f>
        <v>1900</v>
      </c>
      <c r="M11" s="70">
        <v>0.015</v>
      </c>
      <c r="N11" s="68">
        <f aca="true" t="shared" si="3" ref="N11:N22">+E11*M11</f>
        <v>1425</v>
      </c>
      <c r="O11" s="68">
        <f aca="true" t="shared" si="4" ref="O11:O22">SUM(J11+L11+N11)</f>
        <v>5700</v>
      </c>
      <c r="P11" s="68">
        <f aca="true" t="shared" si="5" ref="P11:P22">+E11-O11</f>
        <v>89300</v>
      </c>
    </row>
    <row r="12" spans="1:16" s="103" customFormat="1" ht="105">
      <c r="A12" s="43"/>
      <c r="B12" s="43" t="s">
        <v>358</v>
      </c>
      <c r="C12" s="43" t="s">
        <v>361</v>
      </c>
      <c r="D12" s="97" t="s">
        <v>362</v>
      </c>
      <c r="E12" s="68">
        <v>168000</v>
      </c>
      <c r="F12" s="67">
        <v>0.06</v>
      </c>
      <c r="G12" s="68">
        <v>0</v>
      </c>
      <c r="H12" s="68">
        <f t="shared" si="0"/>
        <v>10080</v>
      </c>
      <c r="I12" s="70">
        <v>0.025</v>
      </c>
      <c r="J12" s="68">
        <f t="shared" si="1"/>
        <v>4200</v>
      </c>
      <c r="K12" s="69">
        <v>0.02</v>
      </c>
      <c r="L12" s="68">
        <f t="shared" si="2"/>
        <v>3360</v>
      </c>
      <c r="M12" s="70">
        <v>0.015</v>
      </c>
      <c r="N12" s="68">
        <f t="shared" si="3"/>
        <v>2520</v>
      </c>
      <c r="O12" s="68">
        <f t="shared" si="4"/>
        <v>10080</v>
      </c>
      <c r="P12" s="68">
        <f t="shared" si="5"/>
        <v>157920</v>
      </c>
    </row>
    <row r="13" spans="1:16" s="103" customFormat="1" ht="84">
      <c r="A13" s="43"/>
      <c r="B13" s="43" t="s">
        <v>363</v>
      </c>
      <c r="C13" s="43" t="s">
        <v>364</v>
      </c>
      <c r="D13" s="97" t="s">
        <v>365</v>
      </c>
      <c r="E13" s="68">
        <v>491400</v>
      </c>
      <c r="F13" s="67">
        <v>0.06</v>
      </c>
      <c r="G13" s="68">
        <v>0</v>
      </c>
      <c r="H13" s="68">
        <f t="shared" si="0"/>
        <v>29484</v>
      </c>
      <c r="I13" s="70">
        <v>0.025</v>
      </c>
      <c r="J13" s="68">
        <f t="shared" si="1"/>
        <v>12285</v>
      </c>
      <c r="K13" s="69">
        <v>0.02</v>
      </c>
      <c r="L13" s="68">
        <f t="shared" si="2"/>
        <v>9828</v>
      </c>
      <c r="M13" s="70">
        <v>0.015</v>
      </c>
      <c r="N13" s="68">
        <f t="shared" si="3"/>
        <v>7371</v>
      </c>
      <c r="O13" s="68">
        <f t="shared" si="4"/>
        <v>29484</v>
      </c>
      <c r="P13" s="68">
        <f t="shared" si="5"/>
        <v>461916</v>
      </c>
    </row>
    <row r="14" spans="1:16" s="103" customFormat="1" ht="126">
      <c r="A14" s="43"/>
      <c r="B14" s="43" t="s">
        <v>363</v>
      </c>
      <c r="C14" s="43" t="s">
        <v>366</v>
      </c>
      <c r="D14" s="97" t="s">
        <v>367</v>
      </c>
      <c r="E14" s="68">
        <v>92000</v>
      </c>
      <c r="F14" s="67">
        <v>0.06</v>
      </c>
      <c r="G14" s="68">
        <v>0</v>
      </c>
      <c r="H14" s="68">
        <f t="shared" si="0"/>
        <v>5520</v>
      </c>
      <c r="I14" s="70">
        <v>0.025</v>
      </c>
      <c r="J14" s="68">
        <f t="shared" si="1"/>
        <v>2300</v>
      </c>
      <c r="K14" s="69">
        <v>0.02</v>
      </c>
      <c r="L14" s="68">
        <f t="shared" si="2"/>
        <v>1840</v>
      </c>
      <c r="M14" s="70">
        <v>0.015</v>
      </c>
      <c r="N14" s="68">
        <f t="shared" si="3"/>
        <v>1380</v>
      </c>
      <c r="O14" s="68">
        <f t="shared" si="4"/>
        <v>5520</v>
      </c>
      <c r="P14" s="68">
        <f t="shared" si="5"/>
        <v>86480</v>
      </c>
    </row>
    <row r="15" spans="1:16" s="103" customFormat="1" ht="105">
      <c r="A15" s="43"/>
      <c r="B15" s="43" t="s">
        <v>368</v>
      </c>
      <c r="C15" s="43" t="s">
        <v>369</v>
      </c>
      <c r="D15" s="97" t="s">
        <v>370</v>
      </c>
      <c r="E15" s="68">
        <v>136000</v>
      </c>
      <c r="F15" s="67">
        <v>0.06</v>
      </c>
      <c r="G15" s="68">
        <v>0</v>
      </c>
      <c r="H15" s="68">
        <f t="shared" si="0"/>
        <v>8160</v>
      </c>
      <c r="I15" s="70">
        <v>0.025</v>
      </c>
      <c r="J15" s="68">
        <f t="shared" si="1"/>
        <v>3400</v>
      </c>
      <c r="K15" s="69">
        <v>0.02</v>
      </c>
      <c r="L15" s="68">
        <f t="shared" si="2"/>
        <v>2720</v>
      </c>
      <c r="M15" s="70">
        <v>0.015</v>
      </c>
      <c r="N15" s="68">
        <f t="shared" si="3"/>
        <v>2040</v>
      </c>
      <c r="O15" s="68">
        <f t="shared" si="4"/>
        <v>8160</v>
      </c>
      <c r="P15" s="68">
        <f t="shared" si="5"/>
        <v>127840</v>
      </c>
    </row>
    <row r="16" spans="1:16" s="103" customFormat="1" ht="105">
      <c r="A16" s="43"/>
      <c r="B16" s="43" t="s">
        <v>368</v>
      </c>
      <c r="C16" s="43" t="s">
        <v>371</v>
      </c>
      <c r="D16" s="97" t="s">
        <v>372</v>
      </c>
      <c r="E16" s="68">
        <v>128000</v>
      </c>
      <c r="F16" s="67">
        <v>0.06</v>
      </c>
      <c r="G16" s="68">
        <v>0</v>
      </c>
      <c r="H16" s="68">
        <f t="shared" si="0"/>
        <v>7680</v>
      </c>
      <c r="I16" s="70">
        <v>0.025</v>
      </c>
      <c r="J16" s="68">
        <f t="shared" si="1"/>
        <v>3200</v>
      </c>
      <c r="K16" s="69">
        <v>0.02</v>
      </c>
      <c r="L16" s="68">
        <f t="shared" si="2"/>
        <v>2560</v>
      </c>
      <c r="M16" s="70">
        <v>0.015</v>
      </c>
      <c r="N16" s="68">
        <f t="shared" si="3"/>
        <v>1920</v>
      </c>
      <c r="O16" s="68">
        <f t="shared" si="4"/>
        <v>7680</v>
      </c>
      <c r="P16" s="68">
        <f t="shared" si="5"/>
        <v>120320</v>
      </c>
    </row>
    <row r="17" spans="1:16" s="103" customFormat="1" ht="105">
      <c r="A17" s="43"/>
      <c r="B17" s="43" t="s">
        <v>508</v>
      </c>
      <c r="C17" s="43" t="s">
        <v>509</v>
      </c>
      <c r="D17" s="97" t="s">
        <v>510</v>
      </c>
      <c r="E17" s="68">
        <v>104000</v>
      </c>
      <c r="F17" s="67">
        <v>0.06</v>
      </c>
      <c r="G17" s="68">
        <v>0</v>
      </c>
      <c r="H17" s="68">
        <f>+E17*F17</f>
        <v>6240</v>
      </c>
      <c r="I17" s="70">
        <v>0.025</v>
      </c>
      <c r="J17" s="68">
        <f t="shared" si="1"/>
        <v>2600</v>
      </c>
      <c r="K17" s="69">
        <v>0.02</v>
      </c>
      <c r="L17" s="68">
        <f t="shared" si="2"/>
        <v>2080</v>
      </c>
      <c r="M17" s="70">
        <v>0.015</v>
      </c>
      <c r="N17" s="68">
        <f t="shared" si="3"/>
        <v>1560</v>
      </c>
      <c r="O17" s="68">
        <f t="shared" si="4"/>
        <v>6240</v>
      </c>
      <c r="P17" s="68">
        <f t="shared" si="5"/>
        <v>97760</v>
      </c>
    </row>
    <row r="18" spans="1:16" s="103" customFormat="1" ht="126">
      <c r="A18" s="43"/>
      <c r="B18" s="43" t="s">
        <v>540</v>
      </c>
      <c r="C18" s="43" t="s">
        <v>541</v>
      </c>
      <c r="D18" s="97" t="s">
        <v>542</v>
      </c>
      <c r="E18" s="68">
        <v>100000</v>
      </c>
      <c r="F18" s="67">
        <v>0.06</v>
      </c>
      <c r="G18" s="68">
        <v>0</v>
      </c>
      <c r="H18" s="68">
        <f>+E18*F18</f>
        <v>6000</v>
      </c>
      <c r="I18" s="70">
        <v>0.025</v>
      </c>
      <c r="J18" s="68">
        <f t="shared" si="1"/>
        <v>2500</v>
      </c>
      <c r="K18" s="69">
        <v>0.02</v>
      </c>
      <c r="L18" s="68">
        <f t="shared" si="2"/>
        <v>2000</v>
      </c>
      <c r="M18" s="70">
        <v>0.015</v>
      </c>
      <c r="N18" s="68">
        <f t="shared" si="3"/>
        <v>1500</v>
      </c>
      <c r="O18" s="68">
        <f t="shared" si="4"/>
        <v>6000</v>
      </c>
      <c r="P18" s="68">
        <f t="shared" si="5"/>
        <v>94000</v>
      </c>
    </row>
    <row r="19" spans="1:16" s="103" customFormat="1" ht="105">
      <c r="A19" s="43"/>
      <c r="B19" s="43" t="s">
        <v>543</v>
      </c>
      <c r="C19" s="43" t="s">
        <v>544</v>
      </c>
      <c r="D19" s="97" t="s">
        <v>545</v>
      </c>
      <c r="E19" s="68">
        <v>112000</v>
      </c>
      <c r="F19" s="67">
        <v>0.06</v>
      </c>
      <c r="G19" s="68">
        <v>0</v>
      </c>
      <c r="H19" s="68">
        <f>+E19*F19</f>
        <v>6720</v>
      </c>
      <c r="I19" s="70">
        <v>0.025</v>
      </c>
      <c r="J19" s="68">
        <f t="shared" si="1"/>
        <v>2800</v>
      </c>
      <c r="K19" s="69">
        <v>0.02</v>
      </c>
      <c r="L19" s="68">
        <f t="shared" si="2"/>
        <v>2240</v>
      </c>
      <c r="M19" s="70">
        <v>0.015</v>
      </c>
      <c r="N19" s="68">
        <f t="shared" si="3"/>
        <v>1680</v>
      </c>
      <c r="O19" s="68">
        <f t="shared" si="4"/>
        <v>6720</v>
      </c>
      <c r="P19" s="68">
        <f t="shared" si="5"/>
        <v>105280</v>
      </c>
    </row>
    <row r="20" spans="1:16" s="103" customFormat="1" ht="105">
      <c r="A20" s="43"/>
      <c r="B20" s="43" t="s">
        <v>543</v>
      </c>
      <c r="C20" s="43" t="s">
        <v>546</v>
      </c>
      <c r="D20" s="97" t="s">
        <v>547</v>
      </c>
      <c r="E20" s="68">
        <v>30000</v>
      </c>
      <c r="F20" s="67">
        <v>0.16</v>
      </c>
      <c r="G20" s="68">
        <f>+E20*F20</f>
        <v>4800</v>
      </c>
      <c r="H20" s="68">
        <v>0</v>
      </c>
      <c r="I20" s="69">
        <v>0.08</v>
      </c>
      <c r="J20" s="68">
        <f t="shared" si="1"/>
        <v>2400</v>
      </c>
      <c r="K20" s="69">
        <v>0.05</v>
      </c>
      <c r="L20" s="68">
        <f t="shared" si="2"/>
        <v>1500</v>
      </c>
      <c r="M20" s="69">
        <v>0.03</v>
      </c>
      <c r="N20" s="68">
        <f t="shared" si="3"/>
        <v>900</v>
      </c>
      <c r="O20" s="68">
        <f t="shared" si="4"/>
        <v>4800</v>
      </c>
      <c r="P20" s="68">
        <f t="shared" si="5"/>
        <v>25200</v>
      </c>
    </row>
    <row r="21" spans="1:16" s="103" customFormat="1" ht="105">
      <c r="A21" s="43"/>
      <c r="B21" s="43" t="s">
        <v>548</v>
      </c>
      <c r="C21" s="43" t="s">
        <v>549</v>
      </c>
      <c r="D21" s="97" t="s">
        <v>550</v>
      </c>
      <c r="E21" s="68">
        <v>38000</v>
      </c>
      <c r="F21" s="67">
        <v>0.16</v>
      </c>
      <c r="G21" s="68">
        <f>+E21*F21</f>
        <v>6080</v>
      </c>
      <c r="H21" s="68">
        <v>0</v>
      </c>
      <c r="I21" s="69">
        <v>0.08</v>
      </c>
      <c r="J21" s="68">
        <f t="shared" si="1"/>
        <v>3040</v>
      </c>
      <c r="K21" s="69">
        <v>0.05</v>
      </c>
      <c r="L21" s="68">
        <f t="shared" si="2"/>
        <v>1900</v>
      </c>
      <c r="M21" s="69">
        <v>0.03</v>
      </c>
      <c r="N21" s="68">
        <f t="shared" si="3"/>
        <v>1140</v>
      </c>
      <c r="O21" s="68">
        <f t="shared" si="4"/>
        <v>6080</v>
      </c>
      <c r="P21" s="68">
        <f t="shared" si="5"/>
        <v>31920</v>
      </c>
    </row>
    <row r="22" spans="1:16" s="103" customFormat="1" ht="105">
      <c r="A22" s="43"/>
      <c r="B22" s="43" t="s">
        <v>551</v>
      </c>
      <c r="C22" s="43" t="s">
        <v>552</v>
      </c>
      <c r="D22" s="97" t="s">
        <v>553</v>
      </c>
      <c r="E22" s="68">
        <v>96000</v>
      </c>
      <c r="F22" s="67">
        <v>0.06</v>
      </c>
      <c r="G22" s="68">
        <v>0</v>
      </c>
      <c r="H22" s="68">
        <f>+E22*F22</f>
        <v>5760</v>
      </c>
      <c r="I22" s="70">
        <v>0.025</v>
      </c>
      <c r="J22" s="68">
        <f t="shared" si="1"/>
        <v>2400</v>
      </c>
      <c r="K22" s="69">
        <v>0.02</v>
      </c>
      <c r="L22" s="68">
        <f t="shared" si="2"/>
        <v>1920</v>
      </c>
      <c r="M22" s="70">
        <v>0.015</v>
      </c>
      <c r="N22" s="68">
        <f t="shared" si="3"/>
        <v>1440</v>
      </c>
      <c r="O22" s="68">
        <f t="shared" si="4"/>
        <v>5760</v>
      </c>
      <c r="P22" s="68">
        <f t="shared" si="5"/>
        <v>90240</v>
      </c>
    </row>
    <row r="23" spans="1:17" s="103" customFormat="1" ht="21">
      <c r="A23" s="5"/>
      <c r="B23" s="5"/>
      <c r="C23" s="5"/>
      <c r="D23" s="98"/>
      <c r="E23" s="40"/>
      <c r="F23" s="71"/>
      <c r="G23" s="68"/>
      <c r="H23" s="68"/>
      <c r="I23" s="69"/>
      <c r="J23" s="68"/>
      <c r="K23" s="69"/>
      <c r="L23" s="68"/>
      <c r="M23" s="69"/>
      <c r="N23" s="68"/>
      <c r="O23" s="68"/>
      <c r="P23" s="68"/>
      <c r="Q23" s="38"/>
    </row>
    <row r="24" spans="1:17" s="115" customFormat="1" ht="21.75">
      <c r="A24" s="240" t="s">
        <v>37</v>
      </c>
      <c r="B24" s="240"/>
      <c r="C24" s="240"/>
      <c r="D24" s="240"/>
      <c r="E24" s="113">
        <f>SUM(E11:E23)</f>
        <v>1590400</v>
      </c>
      <c r="F24" s="113"/>
      <c r="G24" s="113">
        <f>SUM(G11:G23)</f>
        <v>10880</v>
      </c>
      <c r="H24" s="113">
        <f>SUM(H11:H23)</f>
        <v>91344</v>
      </c>
      <c r="I24" s="113"/>
      <c r="J24" s="113">
        <f>SUM(J11:J23)</f>
        <v>43500</v>
      </c>
      <c r="K24" s="113"/>
      <c r="L24" s="113">
        <f>SUM(L11:L23)</f>
        <v>33848</v>
      </c>
      <c r="M24" s="113"/>
      <c r="N24" s="113">
        <f>SUM(N11:N23)</f>
        <v>24876</v>
      </c>
      <c r="O24" s="113">
        <f>SUM(O11:O23)</f>
        <v>102224</v>
      </c>
      <c r="P24" s="113">
        <f>SUM(P11:P23)</f>
        <v>1488176</v>
      </c>
      <c r="Q24" s="114"/>
    </row>
    <row r="25" spans="1:17" s="59" customFormat="1" ht="23.25">
      <c r="A25" s="108" t="s">
        <v>38</v>
      </c>
      <c r="B25" s="108"/>
      <c r="C25" s="108"/>
      <c r="D25" s="109"/>
      <c r="E25" s="110"/>
      <c r="F25" s="111"/>
      <c r="G25" s="118"/>
      <c r="H25" s="118"/>
      <c r="I25" s="119"/>
      <c r="J25" s="118"/>
      <c r="K25" s="119"/>
      <c r="L25" s="118"/>
      <c r="M25" s="119"/>
      <c r="N25" s="118"/>
      <c r="O25" s="118"/>
      <c r="P25" s="118"/>
      <c r="Q25" s="120"/>
    </row>
    <row r="26" spans="1:16" s="103" customFormat="1" ht="84">
      <c r="A26" s="43"/>
      <c r="B26" s="43" t="s">
        <v>554</v>
      </c>
      <c r="C26" s="43" t="s">
        <v>555</v>
      </c>
      <c r="D26" s="97" t="s">
        <v>556</v>
      </c>
      <c r="E26" s="68">
        <v>260500</v>
      </c>
      <c r="F26" s="67">
        <v>0.06</v>
      </c>
      <c r="G26" s="68">
        <v>0</v>
      </c>
      <c r="H26" s="68">
        <f>+E26*F26</f>
        <v>15630</v>
      </c>
      <c r="I26" s="70">
        <v>0.025</v>
      </c>
      <c r="J26" s="68">
        <f>E26*I26</f>
        <v>6512.5</v>
      </c>
      <c r="K26" s="69">
        <v>0.02</v>
      </c>
      <c r="L26" s="68">
        <f>+E26*K26</f>
        <v>5210</v>
      </c>
      <c r="M26" s="70">
        <v>0.015</v>
      </c>
      <c r="N26" s="68">
        <f>+E26*M26</f>
        <v>3907.5</v>
      </c>
      <c r="O26" s="68">
        <f>SUM(J26+L26+N26)</f>
        <v>15630</v>
      </c>
      <c r="P26" s="68">
        <f>+E26-O26</f>
        <v>244870</v>
      </c>
    </row>
    <row r="27" spans="1:16" s="103" customFormat="1" ht="105">
      <c r="A27" s="43"/>
      <c r="B27" s="43" t="s">
        <v>557</v>
      </c>
      <c r="C27" s="43" t="s">
        <v>558</v>
      </c>
      <c r="D27" s="97" t="s">
        <v>559</v>
      </c>
      <c r="E27" s="68">
        <v>521000</v>
      </c>
      <c r="F27" s="67">
        <v>0.06</v>
      </c>
      <c r="G27" s="68">
        <v>0</v>
      </c>
      <c r="H27" s="68">
        <f>+E27*F27</f>
        <v>31260</v>
      </c>
      <c r="I27" s="70">
        <v>0.025</v>
      </c>
      <c r="J27" s="68">
        <f>E27*I27</f>
        <v>13025</v>
      </c>
      <c r="K27" s="69">
        <v>0.02</v>
      </c>
      <c r="L27" s="68">
        <f>+E27*K27</f>
        <v>10420</v>
      </c>
      <c r="M27" s="70">
        <v>0.015</v>
      </c>
      <c r="N27" s="68">
        <f>+E27*M27</f>
        <v>7815</v>
      </c>
      <c r="O27" s="68">
        <f>SUM(J27+L27+N27)</f>
        <v>31260</v>
      </c>
      <c r="P27" s="68">
        <f>+E27-O27</f>
        <v>489740</v>
      </c>
    </row>
    <row r="28" spans="1:17" s="103" customFormat="1" ht="21">
      <c r="A28" s="5"/>
      <c r="B28" s="5"/>
      <c r="C28" s="5"/>
      <c r="D28" s="98"/>
      <c r="E28" s="40"/>
      <c r="F28" s="71"/>
      <c r="G28" s="68"/>
      <c r="H28" s="68"/>
      <c r="I28" s="69"/>
      <c r="J28" s="68"/>
      <c r="K28" s="69"/>
      <c r="L28" s="68"/>
      <c r="M28" s="69"/>
      <c r="N28" s="68"/>
      <c r="O28" s="68"/>
      <c r="P28" s="68"/>
      <c r="Q28" s="38"/>
    </row>
    <row r="29" spans="1:17" s="115" customFormat="1" ht="21.75">
      <c r="A29" s="240" t="s">
        <v>39</v>
      </c>
      <c r="B29" s="240"/>
      <c r="C29" s="240"/>
      <c r="D29" s="240"/>
      <c r="E29" s="113">
        <f>SUM(E26:E28)</f>
        <v>781500</v>
      </c>
      <c r="F29" s="113"/>
      <c r="G29" s="113">
        <f>SUM(G26:G28)</f>
        <v>0</v>
      </c>
      <c r="H29" s="113">
        <f>SUM(H26:H28)</f>
        <v>46890</v>
      </c>
      <c r="I29" s="113"/>
      <c r="J29" s="113">
        <f>SUM(J26:J28)</f>
        <v>19537.5</v>
      </c>
      <c r="K29" s="113"/>
      <c r="L29" s="113">
        <f>SUM(L26:L28)</f>
        <v>15630</v>
      </c>
      <c r="M29" s="113"/>
      <c r="N29" s="113">
        <f>SUM(N26:N28)</f>
        <v>11722.5</v>
      </c>
      <c r="O29" s="113">
        <f>SUM(O26:O28)</f>
        <v>46890</v>
      </c>
      <c r="P29" s="113">
        <f>SUM(P26:P28)</f>
        <v>734610</v>
      </c>
      <c r="Q29" s="114"/>
    </row>
    <row r="30" spans="1:17" s="59" customFormat="1" ht="23.25">
      <c r="A30" s="108" t="s">
        <v>40</v>
      </c>
      <c r="B30" s="107"/>
      <c r="C30" s="108"/>
      <c r="D30" s="109"/>
      <c r="E30" s="110"/>
      <c r="F30" s="111"/>
      <c r="G30" s="118"/>
      <c r="H30" s="118"/>
      <c r="I30" s="119"/>
      <c r="J30" s="118"/>
      <c r="K30" s="119"/>
      <c r="L30" s="118"/>
      <c r="M30" s="119"/>
      <c r="N30" s="118"/>
      <c r="O30" s="118"/>
      <c r="P30" s="118"/>
      <c r="Q30" s="120"/>
    </row>
    <row r="31" spans="1:16" s="103" customFormat="1" ht="21">
      <c r="A31" s="43"/>
      <c r="B31" s="43"/>
      <c r="C31" s="43"/>
      <c r="D31" s="97"/>
      <c r="E31" s="68"/>
      <c r="F31" s="67"/>
      <c r="G31" s="68"/>
      <c r="H31" s="68"/>
      <c r="I31" s="69"/>
      <c r="J31" s="68"/>
      <c r="K31" s="69"/>
      <c r="L31" s="68"/>
      <c r="M31" s="69"/>
      <c r="N31" s="68"/>
      <c r="O31" s="68"/>
      <c r="P31" s="68"/>
    </row>
    <row r="32" spans="1:17" s="179" customFormat="1" ht="21">
      <c r="A32" s="43"/>
      <c r="B32" s="43"/>
      <c r="C32" s="43"/>
      <c r="D32" s="97"/>
      <c r="E32" s="68"/>
      <c r="F32" s="71"/>
      <c r="G32" s="68"/>
      <c r="H32" s="68"/>
      <c r="I32" s="70"/>
      <c r="J32" s="68"/>
      <c r="K32" s="69"/>
      <c r="L32" s="68"/>
      <c r="M32" s="70"/>
      <c r="N32" s="68"/>
      <c r="O32" s="68"/>
      <c r="P32" s="68"/>
      <c r="Q32" s="46"/>
    </row>
    <row r="33" spans="1:17" s="115" customFormat="1" ht="21.75">
      <c r="A33" s="240" t="s">
        <v>41</v>
      </c>
      <c r="B33" s="240"/>
      <c r="C33" s="240"/>
      <c r="D33" s="240"/>
      <c r="E33" s="121">
        <f>SUM(E31:E32)</f>
        <v>0</v>
      </c>
      <c r="F33" s="121"/>
      <c r="G33" s="121">
        <f>SUM(G31:G32)</f>
        <v>0</v>
      </c>
      <c r="H33" s="121">
        <f>SUM(H31:H32)</f>
        <v>0</v>
      </c>
      <c r="I33" s="121"/>
      <c r="J33" s="121">
        <f>SUM(J31:J32)</f>
        <v>0</v>
      </c>
      <c r="K33" s="121"/>
      <c r="L33" s="121">
        <f>SUM(L31:L32)</f>
        <v>0</v>
      </c>
      <c r="M33" s="121"/>
      <c r="N33" s="121">
        <f>SUM(N31:N32)</f>
        <v>0</v>
      </c>
      <c r="O33" s="121">
        <f>SUM(O31:O32)</f>
        <v>0</v>
      </c>
      <c r="P33" s="121">
        <f>SUM(P31:P32)</f>
        <v>0</v>
      </c>
      <c r="Q33" s="114"/>
    </row>
    <row r="34" spans="1:17" s="59" customFormat="1" ht="23.25">
      <c r="A34" s="107" t="s">
        <v>42</v>
      </c>
      <c r="B34" s="107"/>
      <c r="C34" s="108"/>
      <c r="D34" s="109"/>
      <c r="E34" s="110"/>
      <c r="F34" s="111"/>
      <c r="G34" s="118"/>
      <c r="H34" s="118"/>
      <c r="I34" s="119"/>
      <c r="J34" s="118"/>
      <c r="K34" s="119"/>
      <c r="L34" s="118"/>
      <c r="M34" s="119"/>
      <c r="N34" s="118"/>
      <c r="O34" s="118"/>
      <c r="P34" s="118"/>
      <c r="Q34" s="120"/>
    </row>
    <row r="35" spans="1:16" s="103" customFormat="1" ht="84">
      <c r="A35" s="43"/>
      <c r="B35" s="43" t="s">
        <v>373</v>
      </c>
      <c r="C35" s="43" t="s">
        <v>374</v>
      </c>
      <c r="D35" s="97" t="s">
        <v>375</v>
      </c>
      <c r="E35" s="68">
        <v>25000</v>
      </c>
      <c r="F35" s="67">
        <v>0.06</v>
      </c>
      <c r="G35" s="68">
        <v>0</v>
      </c>
      <c r="H35" s="68">
        <f>+E35*F35</f>
        <v>1500</v>
      </c>
      <c r="I35" s="70">
        <v>0.025</v>
      </c>
      <c r="J35" s="68">
        <f aca="true" t="shared" si="6" ref="J35:J40">E35*I35</f>
        <v>625</v>
      </c>
      <c r="K35" s="69">
        <v>0.02</v>
      </c>
      <c r="L35" s="68">
        <f aca="true" t="shared" si="7" ref="L35:L40">+E35*K35</f>
        <v>500</v>
      </c>
      <c r="M35" s="70">
        <v>0.015</v>
      </c>
      <c r="N35" s="68">
        <f aca="true" t="shared" si="8" ref="N35:N40">+E35*M35</f>
        <v>375</v>
      </c>
      <c r="O35" s="68">
        <f aca="true" t="shared" si="9" ref="O35:O40">SUM(J35+L35+N35)</f>
        <v>1500</v>
      </c>
      <c r="P35" s="68">
        <f aca="true" t="shared" si="10" ref="P35:P40">+E35-O35</f>
        <v>23500</v>
      </c>
    </row>
    <row r="36" spans="1:16" s="103" customFormat="1" ht="84">
      <c r="A36" s="43"/>
      <c r="B36" s="43" t="s">
        <v>376</v>
      </c>
      <c r="C36" s="43" t="s">
        <v>377</v>
      </c>
      <c r="D36" s="97" t="s">
        <v>378</v>
      </c>
      <c r="E36" s="68">
        <v>200</v>
      </c>
      <c r="F36" s="67">
        <v>0.06</v>
      </c>
      <c r="G36" s="68">
        <v>0</v>
      </c>
      <c r="H36" s="68">
        <f>+E36*F36</f>
        <v>12</v>
      </c>
      <c r="I36" s="70">
        <v>0.025</v>
      </c>
      <c r="J36" s="68">
        <f t="shared" si="6"/>
        <v>5</v>
      </c>
      <c r="K36" s="69">
        <v>0.02</v>
      </c>
      <c r="L36" s="68">
        <f t="shared" si="7"/>
        <v>4</v>
      </c>
      <c r="M36" s="70">
        <v>0.015</v>
      </c>
      <c r="N36" s="68">
        <f t="shared" si="8"/>
        <v>3</v>
      </c>
      <c r="O36" s="68">
        <f t="shared" si="9"/>
        <v>12</v>
      </c>
      <c r="P36" s="68">
        <f t="shared" si="10"/>
        <v>188</v>
      </c>
    </row>
    <row r="37" spans="1:16" s="103" customFormat="1" ht="84">
      <c r="A37" s="43"/>
      <c r="B37" s="43" t="s">
        <v>379</v>
      </c>
      <c r="C37" s="43" t="s">
        <v>380</v>
      </c>
      <c r="D37" s="97" t="s">
        <v>381</v>
      </c>
      <c r="E37" s="68">
        <v>134700</v>
      </c>
      <c r="F37" s="67">
        <v>0.16</v>
      </c>
      <c r="G37" s="68">
        <f>+E37*F37</f>
        <v>21552</v>
      </c>
      <c r="H37" s="68">
        <v>0</v>
      </c>
      <c r="I37" s="69">
        <v>0.08</v>
      </c>
      <c r="J37" s="68">
        <f t="shared" si="6"/>
        <v>10776</v>
      </c>
      <c r="K37" s="69">
        <v>0.05</v>
      </c>
      <c r="L37" s="68">
        <f t="shared" si="7"/>
        <v>6735</v>
      </c>
      <c r="M37" s="69">
        <v>0.03</v>
      </c>
      <c r="N37" s="68">
        <f t="shared" si="8"/>
        <v>4041</v>
      </c>
      <c r="O37" s="68">
        <f t="shared" si="9"/>
        <v>21552</v>
      </c>
      <c r="P37" s="68">
        <f t="shared" si="10"/>
        <v>113148</v>
      </c>
    </row>
    <row r="38" spans="1:16" s="103" customFormat="1" ht="84">
      <c r="A38" s="43"/>
      <c r="B38" s="43" t="s">
        <v>554</v>
      </c>
      <c r="C38" s="43" t="s">
        <v>560</v>
      </c>
      <c r="D38" s="97" t="s">
        <v>561</v>
      </c>
      <c r="E38" s="68">
        <v>10000</v>
      </c>
      <c r="F38" s="67">
        <v>0.06</v>
      </c>
      <c r="G38" s="68">
        <v>0</v>
      </c>
      <c r="H38" s="68">
        <f>+E38*F38</f>
        <v>600</v>
      </c>
      <c r="I38" s="70">
        <v>0.025</v>
      </c>
      <c r="J38" s="68">
        <f t="shared" si="6"/>
        <v>250</v>
      </c>
      <c r="K38" s="69">
        <v>0.02</v>
      </c>
      <c r="L38" s="68">
        <f t="shared" si="7"/>
        <v>200</v>
      </c>
      <c r="M38" s="70">
        <v>0.015</v>
      </c>
      <c r="N38" s="68">
        <f t="shared" si="8"/>
        <v>150</v>
      </c>
      <c r="O38" s="68">
        <f t="shared" si="9"/>
        <v>600</v>
      </c>
      <c r="P38" s="68">
        <f t="shared" si="10"/>
        <v>9400</v>
      </c>
    </row>
    <row r="39" spans="1:16" s="103" customFormat="1" ht="84">
      <c r="A39" s="43"/>
      <c r="B39" s="43" t="s">
        <v>543</v>
      </c>
      <c r="C39" s="43" t="s">
        <v>562</v>
      </c>
      <c r="D39" s="97" t="s">
        <v>563</v>
      </c>
      <c r="E39" s="68">
        <v>191800</v>
      </c>
      <c r="F39" s="67">
        <v>0.16</v>
      </c>
      <c r="G39" s="68">
        <f>+E39*F39</f>
        <v>30688</v>
      </c>
      <c r="H39" s="68">
        <v>0</v>
      </c>
      <c r="I39" s="69">
        <v>0.08</v>
      </c>
      <c r="J39" s="68">
        <f t="shared" si="6"/>
        <v>15344</v>
      </c>
      <c r="K39" s="69">
        <v>0.05</v>
      </c>
      <c r="L39" s="68">
        <f t="shared" si="7"/>
        <v>9590</v>
      </c>
      <c r="M39" s="69">
        <v>0.03</v>
      </c>
      <c r="N39" s="68">
        <f t="shared" si="8"/>
        <v>5754</v>
      </c>
      <c r="O39" s="68">
        <f t="shared" si="9"/>
        <v>30688</v>
      </c>
      <c r="P39" s="68">
        <f t="shared" si="10"/>
        <v>161112</v>
      </c>
    </row>
    <row r="40" spans="1:16" s="103" customFormat="1" ht="84">
      <c r="A40" s="43"/>
      <c r="B40" s="43" t="s">
        <v>564</v>
      </c>
      <c r="C40" s="43" t="s">
        <v>565</v>
      </c>
      <c r="D40" s="97" t="s">
        <v>566</v>
      </c>
      <c r="E40" s="68">
        <v>53000</v>
      </c>
      <c r="F40" s="67">
        <v>0.06</v>
      </c>
      <c r="G40" s="68">
        <v>0</v>
      </c>
      <c r="H40" s="68">
        <f>+E40*F40</f>
        <v>3180</v>
      </c>
      <c r="I40" s="70">
        <v>0.025</v>
      </c>
      <c r="J40" s="68">
        <f t="shared" si="6"/>
        <v>1325</v>
      </c>
      <c r="K40" s="69">
        <v>0.02</v>
      </c>
      <c r="L40" s="68">
        <f t="shared" si="7"/>
        <v>1060</v>
      </c>
      <c r="M40" s="70">
        <v>0.015</v>
      </c>
      <c r="N40" s="68">
        <f t="shared" si="8"/>
        <v>795</v>
      </c>
      <c r="O40" s="68">
        <f t="shared" si="9"/>
        <v>3180</v>
      </c>
      <c r="P40" s="68">
        <f t="shared" si="10"/>
        <v>49820</v>
      </c>
    </row>
    <row r="41" spans="1:16" s="103" customFormat="1" ht="84">
      <c r="A41" s="43"/>
      <c r="B41" s="43" t="s">
        <v>567</v>
      </c>
      <c r="C41" s="43" t="s">
        <v>568</v>
      </c>
      <c r="D41" s="97" t="s">
        <v>569</v>
      </c>
      <c r="E41" s="68">
        <v>242500</v>
      </c>
      <c r="F41" s="67">
        <v>0.06</v>
      </c>
      <c r="G41" s="68">
        <v>0</v>
      </c>
      <c r="H41" s="68">
        <f>+E41*F41</f>
        <v>14550</v>
      </c>
      <c r="I41" s="70">
        <v>0.025</v>
      </c>
      <c r="J41" s="68">
        <f>E41*I41</f>
        <v>6062.5</v>
      </c>
      <c r="K41" s="69">
        <v>0.02</v>
      </c>
      <c r="L41" s="68">
        <f>+E41*K41</f>
        <v>4850</v>
      </c>
      <c r="M41" s="70">
        <v>0.015</v>
      </c>
      <c r="N41" s="68">
        <f>+E41*M41</f>
        <v>3637.5</v>
      </c>
      <c r="O41" s="68">
        <f>SUM(J41+L41+N41)</f>
        <v>14550</v>
      </c>
      <c r="P41" s="68">
        <f>+E41-O41</f>
        <v>227950</v>
      </c>
    </row>
    <row r="42" spans="1:16" s="103" customFormat="1" ht="84">
      <c r="A42" s="43"/>
      <c r="B42" s="43" t="s">
        <v>570</v>
      </c>
      <c r="C42" s="43" t="s">
        <v>571</v>
      </c>
      <c r="D42" s="97" t="s">
        <v>572</v>
      </c>
      <c r="E42" s="68">
        <v>20000</v>
      </c>
      <c r="F42" s="67">
        <v>0.16</v>
      </c>
      <c r="G42" s="68">
        <f>+E42*F42</f>
        <v>3200</v>
      </c>
      <c r="H42" s="68">
        <v>0</v>
      </c>
      <c r="I42" s="69">
        <v>0.08</v>
      </c>
      <c r="J42" s="68">
        <f>E42*I42</f>
        <v>1600</v>
      </c>
      <c r="K42" s="69">
        <v>0.05</v>
      </c>
      <c r="L42" s="68">
        <f>+E42*K42</f>
        <v>1000</v>
      </c>
      <c r="M42" s="69">
        <v>0.03</v>
      </c>
      <c r="N42" s="68">
        <f>+E42*M42</f>
        <v>600</v>
      </c>
      <c r="O42" s="68">
        <f>SUM(J42+L42+N42)</f>
        <v>3200</v>
      </c>
      <c r="P42" s="68">
        <f>+E42-O42</f>
        <v>16800</v>
      </c>
    </row>
    <row r="43" spans="1:16" s="103" customFormat="1" ht="84">
      <c r="A43" s="43"/>
      <c r="B43" s="43" t="s">
        <v>573</v>
      </c>
      <c r="C43" s="43" t="s">
        <v>574</v>
      </c>
      <c r="D43" s="97" t="s">
        <v>575</v>
      </c>
      <c r="E43" s="68">
        <v>1500</v>
      </c>
      <c r="F43" s="67">
        <v>0.06</v>
      </c>
      <c r="G43" s="68">
        <v>0</v>
      </c>
      <c r="H43" s="68">
        <f>+E43*F43</f>
        <v>90</v>
      </c>
      <c r="I43" s="70">
        <v>0.025</v>
      </c>
      <c r="J43" s="68">
        <f>E43*I43</f>
        <v>37.5</v>
      </c>
      <c r="K43" s="69">
        <v>0.02</v>
      </c>
      <c r="L43" s="68">
        <f>+E43*K43</f>
        <v>30</v>
      </c>
      <c r="M43" s="70">
        <v>0.015</v>
      </c>
      <c r="N43" s="68">
        <f>+E43*M43</f>
        <v>22.5</v>
      </c>
      <c r="O43" s="68">
        <f>SUM(J43+L43+N43)</f>
        <v>90</v>
      </c>
      <c r="P43" s="68">
        <f>+E43-O43</f>
        <v>1410</v>
      </c>
    </row>
    <row r="44" spans="1:16" s="103" customFormat="1" ht="105">
      <c r="A44" s="43"/>
      <c r="B44" s="43" t="s">
        <v>573</v>
      </c>
      <c r="C44" s="43" t="s">
        <v>576</v>
      </c>
      <c r="D44" s="97" t="s">
        <v>577</v>
      </c>
      <c r="E44" s="68">
        <v>10000</v>
      </c>
      <c r="F44" s="67">
        <v>0.06</v>
      </c>
      <c r="G44" s="68">
        <v>0</v>
      </c>
      <c r="H44" s="68">
        <f>+E44*F44</f>
        <v>600</v>
      </c>
      <c r="I44" s="70">
        <v>0.025</v>
      </c>
      <c r="J44" s="68">
        <f>E44*I44</f>
        <v>250</v>
      </c>
      <c r="K44" s="69">
        <v>0.02</v>
      </c>
      <c r="L44" s="68">
        <f>+E44*K44</f>
        <v>200</v>
      </c>
      <c r="M44" s="70">
        <v>0.015</v>
      </c>
      <c r="N44" s="68">
        <f>+E44*M44</f>
        <v>150</v>
      </c>
      <c r="O44" s="68">
        <f>SUM(J44+L44+N44)</f>
        <v>600</v>
      </c>
      <c r="P44" s="68">
        <f>+E44-O44</f>
        <v>9400</v>
      </c>
    </row>
    <row r="45" spans="1:16" s="103" customFormat="1" ht="84">
      <c r="A45" s="43"/>
      <c r="B45" s="43" t="s">
        <v>573</v>
      </c>
      <c r="C45" s="43" t="s">
        <v>578</v>
      </c>
      <c r="D45" s="97" t="s">
        <v>579</v>
      </c>
      <c r="E45" s="68">
        <v>93600</v>
      </c>
      <c r="F45" s="67">
        <v>0.16</v>
      </c>
      <c r="G45" s="68">
        <f>+E45*F45</f>
        <v>14976</v>
      </c>
      <c r="H45" s="68">
        <v>0</v>
      </c>
      <c r="I45" s="69">
        <v>0.08</v>
      </c>
      <c r="J45" s="68">
        <f>E45*I45</f>
        <v>7488</v>
      </c>
      <c r="K45" s="69">
        <v>0.05</v>
      </c>
      <c r="L45" s="68">
        <f>+E45*K45</f>
        <v>4680</v>
      </c>
      <c r="M45" s="69">
        <v>0.03</v>
      </c>
      <c r="N45" s="68">
        <f>+E45*M45</f>
        <v>2808</v>
      </c>
      <c r="O45" s="68">
        <f>SUM(J45+L45+N45)</f>
        <v>14976</v>
      </c>
      <c r="P45" s="68">
        <f>+E45-O45</f>
        <v>78624</v>
      </c>
    </row>
    <row r="46" spans="1:17" s="103" customFormat="1" ht="21">
      <c r="A46" s="5"/>
      <c r="B46" s="5"/>
      <c r="C46" s="5"/>
      <c r="D46" s="98"/>
      <c r="E46" s="40"/>
      <c r="F46" s="71"/>
      <c r="G46" s="68"/>
      <c r="H46" s="68"/>
      <c r="I46" s="69"/>
      <c r="J46" s="68"/>
      <c r="K46" s="69"/>
      <c r="L46" s="68"/>
      <c r="M46" s="69"/>
      <c r="N46" s="68"/>
      <c r="O46" s="68"/>
      <c r="P46" s="68"/>
      <c r="Q46" s="38"/>
    </row>
    <row r="47" spans="1:17" s="115" customFormat="1" ht="21.75">
      <c r="A47" s="240" t="s">
        <v>43</v>
      </c>
      <c r="B47" s="240"/>
      <c r="C47" s="240"/>
      <c r="D47" s="240"/>
      <c r="E47" s="113">
        <f>SUM(E35:E46)</f>
        <v>782300</v>
      </c>
      <c r="F47" s="113"/>
      <c r="G47" s="113">
        <f>SUM(G35:G46)</f>
        <v>70416</v>
      </c>
      <c r="H47" s="113">
        <f>SUM(H35:H46)</f>
        <v>20532</v>
      </c>
      <c r="I47" s="113"/>
      <c r="J47" s="113">
        <f>SUM(J35:J46)</f>
        <v>43763</v>
      </c>
      <c r="K47" s="113"/>
      <c r="L47" s="113">
        <f>SUM(L35:L46)</f>
        <v>28849</v>
      </c>
      <c r="M47" s="113"/>
      <c r="N47" s="113">
        <f>SUM(N35:N46)</f>
        <v>18336</v>
      </c>
      <c r="O47" s="113">
        <f>SUM(O35:O46)</f>
        <v>90948</v>
      </c>
      <c r="P47" s="113">
        <f>SUM(P35:P46)</f>
        <v>691352</v>
      </c>
      <c r="Q47" s="114"/>
    </row>
    <row r="48" spans="1:17" s="59" customFormat="1" ht="23.25">
      <c r="A48" s="107" t="s">
        <v>44</v>
      </c>
      <c r="B48" s="107"/>
      <c r="C48" s="108"/>
      <c r="D48" s="109"/>
      <c r="E48" s="110"/>
      <c r="F48" s="111"/>
      <c r="G48" s="118"/>
      <c r="H48" s="118"/>
      <c r="I48" s="119"/>
      <c r="J48" s="118"/>
      <c r="K48" s="119"/>
      <c r="L48" s="118"/>
      <c r="M48" s="119"/>
      <c r="N48" s="118"/>
      <c r="O48" s="118"/>
      <c r="P48" s="118"/>
      <c r="Q48" s="120"/>
    </row>
    <row r="49" spans="1:16" s="103" customFormat="1" ht="84">
      <c r="A49" s="43"/>
      <c r="B49" s="43" t="s">
        <v>382</v>
      </c>
      <c r="C49" s="43" t="s">
        <v>383</v>
      </c>
      <c r="D49" s="97" t="s">
        <v>384</v>
      </c>
      <c r="E49" s="68">
        <v>50000</v>
      </c>
      <c r="F49" s="67">
        <v>0.16</v>
      </c>
      <c r="G49" s="68">
        <f>+E49*F49</f>
        <v>8000</v>
      </c>
      <c r="H49" s="68">
        <v>0</v>
      </c>
      <c r="I49" s="69">
        <v>0.08</v>
      </c>
      <c r="J49" s="68">
        <f>E49*I49</f>
        <v>4000</v>
      </c>
      <c r="K49" s="69">
        <v>0.05</v>
      </c>
      <c r="L49" s="68">
        <f>+E49*K49</f>
        <v>2500</v>
      </c>
      <c r="M49" s="69">
        <v>0.03</v>
      </c>
      <c r="N49" s="68">
        <f>+E49*M49</f>
        <v>1500</v>
      </c>
      <c r="O49" s="68">
        <f>SUM(J49+L49+N49)</f>
        <v>8000</v>
      </c>
      <c r="P49" s="68">
        <f>+E49-O49</f>
        <v>42000</v>
      </c>
    </row>
    <row r="50" spans="1:16" s="103" customFormat="1" ht="84">
      <c r="A50" s="43"/>
      <c r="B50" s="43" t="s">
        <v>580</v>
      </c>
      <c r="C50" s="43" t="s">
        <v>581</v>
      </c>
      <c r="D50" s="97" t="s">
        <v>582</v>
      </c>
      <c r="E50" s="68">
        <v>26912</v>
      </c>
      <c r="F50" s="67">
        <v>0.06</v>
      </c>
      <c r="G50" s="68">
        <v>0</v>
      </c>
      <c r="H50" s="68">
        <f>+E50*F50</f>
        <v>1614.72</v>
      </c>
      <c r="I50" s="70">
        <v>0.025</v>
      </c>
      <c r="J50" s="68">
        <f>E50*I50</f>
        <v>672.8000000000001</v>
      </c>
      <c r="K50" s="69">
        <v>0.02</v>
      </c>
      <c r="L50" s="68">
        <f>+E50*K50</f>
        <v>538.24</v>
      </c>
      <c r="M50" s="70">
        <v>0.015</v>
      </c>
      <c r="N50" s="68">
        <f>+E50*M50</f>
        <v>403.68</v>
      </c>
      <c r="O50" s="68">
        <f>SUM(J50+L50+N50)</f>
        <v>1614.72</v>
      </c>
      <c r="P50" s="68">
        <f>+E50-O50</f>
        <v>25297.28</v>
      </c>
    </row>
    <row r="51" spans="1:16" s="103" customFormat="1" ht="126">
      <c r="A51" s="43"/>
      <c r="B51" s="43" t="s">
        <v>583</v>
      </c>
      <c r="C51" s="43" t="s">
        <v>584</v>
      </c>
      <c r="D51" s="97" t="s">
        <v>585</v>
      </c>
      <c r="E51" s="68">
        <v>37600</v>
      </c>
      <c r="F51" s="67">
        <v>0.16</v>
      </c>
      <c r="G51" s="68">
        <f>+E51*F51</f>
        <v>6016</v>
      </c>
      <c r="H51" s="68">
        <v>0</v>
      </c>
      <c r="I51" s="69">
        <v>0.08</v>
      </c>
      <c r="J51" s="68">
        <f>E51*I51</f>
        <v>3008</v>
      </c>
      <c r="K51" s="69">
        <v>0.05</v>
      </c>
      <c r="L51" s="68">
        <f>+E51*K51</f>
        <v>1880</v>
      </c>
      <c r="M51" s="69">
        <v>0.03</v>
      </c>
      <c r="N51" s="68">
        <f>+E51*M51</f>
        <v>1128</v>
      </c>
      <c r="O51" s="68">
        <f>SUM(J51+L51+N51)</f>
        <v>6016</v>
      </c>
      <c r="P51" s="68">
        <f>+E51-O51</f>
        <v>31584</v>
      </c>
    </row>
    <row r="52" spans="1:16" s="103" customFormat="1" ht="84">
      <c r="A52" s="43"/>
      <c r="B52" s="43" t="s">
        <v>583</v>
      </c>
      <c r="C52" s="43" t="s">
        <v>586</v>
      </c>
      <c r="D52" s="97" t="s">
        <v>587</v>
      </c>
      <c r="E52" s="68">
        <v>14000</v>
      </c>
      <c r="F52" s="67">
        <v>0.16</v>
      </c>
      <c r="G52" s="68">
        <f>+E52*F52</f>
        <v>2240</v>
      </c>
      <c r="H52" s="68">
        <v>0</v>
      </c>
      <c r="I52" s="69">
        <v>0.08</v>
      </c>
      <c r="J52" s="68">
        <f>E52*I52</f>
        <v>1120</v>
      </c>
      <c r="K52" s="69">
        <v>0.05</v>
      </c>
      <c r="L52" s="68">
        <f>+E52*K52</f>
        <v>700</v>
      </c>
      <c r="M52" s="69">
        <v>0.03</v>
      </c>
      <c r="N52" s="68">
        <f>+E52*M52</f>
        <v>420</v>
      </c>
      <c r="O52" s="68">
        <f>SUM(J52+L52+N52)</f>
        <v>2240</v>
      </c>
      <c r="P52" s="68">
        <f>+E52-O52</f>
        <v>11760</v>
      </c>
    </row>
    <row r="53" spans="1:16" s="103" customFormat="1" ht="84">
      <c r="A53" s="43"/>
      <c r="B53" s="43" t="s">
        <v>588</v>
      </c>
      <c r="C53" s="43" t="s">
        <v>589</v>
      </c>
      <c r="D53" s="97" t="s">
        <v>590</v>
      </c>
      <c r="E53" s="68">
        <v>200000</v>
      </c>
      <c r="F53" s="67">
        <v>0.06</v>
      </c>
      <c r="G53" s="68">
        <v>0</v>
      </c>
      <c r="H53" s="68">
        <f>+E53*F53</f>
        <v>12000</v>
      </c>
      <c r="I53" s="70">
        <v>0.025</v>
      </c>
      <c r="J53" s="68">
        <f>E53*I53</f>
        <v>5000</v>
      </c>
      <c r="K53" s="69">
        <v>0.02</v>
      </c>
      <c r="L53" s="68">
        <f>+E53*K53</f>
        <v>4000</v>
      </c>
      <c r="M53" s="70">
        <v>0.015</v>
      </c>
      <c r="N53" s="68">
        <f>+E53*M53</f>
        <v>3000</v>
      </c>
      <c r="O53" s="68">
        <f>SUM(J53+L53+N53)</f>
        <v>12000</v>
      </c>
      <c r="P53" s="68">
        <f>+E53-O53</f>
        <v>188000</v>
      </c>
    </row>
    <row r="54" spans="1:17" s="103" customFormat="1" ht="21">
      <c r="A54" s="5"/>
      <c r="B54" s="5"/>
      <c r="C54" s="5"/>
      <c r="D54" s="98"/>
      <c r="E54" s="40"/>
      <c r="F54" s="71"/>
      <c r="G54" s="68"/>
      <c r="H54" s="68"/>
      <c r="I54" s="69"/>
      <c r="J54" s="68"/>
      <c r="K54" s="69"/>
      <c r="L54" s="68"/>
      <c r="M54" s="69"/>
      <c r="N54" s="68"/>
      <c r="O54" s="68"/>
      <c r="P54" s="68"/>
      <c r="Q54" s="38"/>
    </row>
    <row r="55" spans="1:17" s="115" customFormat="1" ht="21.75">
      <c r="A55" s="240" t="s">
        <v>45</v>
      </c>
      <c r="B55" s="240"/>
      <c r="C55" s="240"/>
      <c r="D55" s="240"/>
      <c r="E55" s="113">
        <f>SUM(E49:E54)</f>
        <v>328512</v>
      </c>
      <c r="F55" s="113"/>
      <c r="G55" s="113">
        <f>SUM(G49:G54)</f>
        <v>16256</v>
      </c>
      <c r="H55" s="113">
        <f>SUM(H49:H54)</f>
        <v>13614.72</v>
      </c>
      <c r="I55" s="113"/>
      <c r="J55" s="113">
        <f>SUM(J49:J54)</f>
        <v>13800.8</v>
      </c>
      <c r="K55" s="113"/>
      <c r="L55" s="113">
        <f>SUM(L49:L54)</f>
        <v>9618.24</v>
      </c>
      <c r="M55" s="113"/>
      <c r="N55" s="113">
        <f>SUM(N49:N54)</f>
        <v>6451.68</v>
      </c>
      <c r="O55" s="113">
        <f>SUM(O49:O54)</f>
        <v>29870.72</v>
      </c>
      <c r="P55" s="113">
        <f>SUM(P49:P54)</f>
        <v>298641.28</v>
      </c>
      <c r="Q55" s="114"/>
    </row>
    <row r="56" spans="1:17" s="59" customFormat="1" ht="23.25">
      <c r="A56" s="107" t="s">
        <v>46</v>
      </c>
      <c r="B56" s="107"/>
      <c r="C56" s="108"/>
      <c r="D56" s="109"/>
      <c r="E56" s="110"/>
      <c r="F56" s="111"/>
      <c r="G56" s="118"/>
      <c r="H56" s="118"/>
      <c r="I56" s="119"/>
      <c r="J56" s="118"/>
      <c r="K56" s="119"/>
      <c r="L56" s="118"/>
      <c r="M56" s="119"/>
      <c r="N56" s="118"/>
      <c r="O56" s="118"/>
      <c r="P56" s="118"/>
      <c r="Q56" s="120"/>
    </row>
    <row r="57" spans="1:16" s="103" customFormat="1" ht="63">
      <c r="A57" s="43"/>
      <c r="B57" s="43" t="s">
        <v>591</v>
      </c>
      <c r="C57" s="43" t="s">
        <v>592</v>
      </c>
      <c r="D57" s="97" t="s">
        <v>593</v>
      </c>
      <c r="E57" s="68">
        <v>897</v>
      </c>
      <c r="F57" s="67">
        <v>0.16</v>
      </c>
      <c r="G57" s="68">
        <f>+E57*F57</f>
        <v>143.52</v>
      </c>
      <c r="H57" s="68">
        <v>0</v>
      </c>
      <c r="I57" s="69">
        <v>0.08</v>
      </c>
      <c r="J57" s="68">
        <f>E57*I57</f>
        <v>71.76</v>
      </c>
      <c r="K57" s="69">
        <v>0.05</v>
      </c>
      <c r="L57" s="68">
        <f>+E57*K57</f>
        <v>44.85</v>
      </c>
      <c r="M57" s="69">
        <v>0.03</v>
      </c>
      <c r="N57" s="68">
        <f>+E57*M57</f>
        <v>26.91</v>
      </c>
      <c r="O57" s="68">
        <f>SUM(J57+L57+N57)</f>
        <v>143.52</v>
      </c>
      <c r="P57" s="68">
        <f>+E57-O57</f>
        <v>753.48</v>
      </c>
    </row>
    <row r="58" spans="1:16" s="103" customFormat="1" ht="63">
      <c r="A58" s="43"/>
      <c r="B58" s="43" t="s">
        <v>557</v>
      </c>
      <c r="C58" s="43" t="s">
        <v>594</v>
      </c>
      <c r="D58" s="97" t="s">
        <v>595</v>
      </c>
      <c r="E58" s="68">
        <v>7000</v>
      </c>
      <c r="F58" s="67">
        <v>0.16</v>
      </c>
      <c r="G58" s="68">
        <f>+E58*F58</f>
        <v>1120</v>
      </c>
      <c r="H58" s="68">
        <v>0</v>
      </c>
      <c r="I58" s="69">
        <v>0.08</v>
      </c>
      <c r="J58" s="68">
        <f>E58*I58</f>
        <v>560</v>
      </c>
      <c r="K58" s="69">
        <v>0.05</v>
      </c>
      <c r="L58" s="68">
        <f>+E58*K58</f>
        <v>350</v>
      </c>
      <c r="M58" s="69">
        <v>0.03</v>
      </c>
      <c r="N58" s="68">
        <f>+E58*M58</f>
        <v>210</v>
      </c>
      <c r="O58" s="68">
        <f>SUM(J58+L58+N58)</f>
        <v>1120</v>
      </c>
      <c r="P58" s="68">
        <f>+E58-O58</f>
        <v>5880</v>
      </c>
    </row>
    <row r="59" spans="1:17" s="103" customFormat="1" ht="21">
      <c r="A59" s="5"/>
      <c r="B59" s="5"/>
      <c r="C59" s="5"/>
      <c r="D59" s="98"/>
      <c r="E59" s="40"/>
      <c r="F59" s="71"/>
      <c r="G59" s="68"/>
      <c r="H59" s="68"/>
      <c r="I59" s="69"/>
      <c r="J59" s="68"/>
      <c r="K59" s="69"/>
      <c r="L59" s="68"/>
      <c r="M59" s="69"/>
      <c r="N59" s="68"/>
      <c r="O59" s="68"/>
      <c r="P59" s="68"/>
      <c r="Q59" s="38"/>
    </row>
    <row r="60" spans="1:17" s="115" customFormat="1" ht="21.75">
      <c r="A60" s="240" t="s">
        <v>47</v>
      </c>
      <c r="B60" s="240"/>
      <c r="C60" s="240"/>
      <c r="D60" s="240"/>
      <c r="E60" s="113">
        <f>SUM(E57:E59)</f>
        <v>7897</v>
      </c>
      <c r="F60" s="113"/>
      <c r="G60" s="113">
        <f>SUM(G57:G59)</f>
        <v>1263.52</v>
      </c>
      <c r="H60" s="113">
        <f>SUM(H57:H59)</f>
        <v>0</v>
      </c>
      <c r="I60" s="113"/>
      <c r="J60" s="113">
        <f>SUM(J57:J59)</f>
        <v>631.76</v>
      </c>
      <c r="K60" s="113"/>
      <c r="L60" s="113">
        <f>SUM(L57:L59)</f>
        <v>394.85</v>
      </c>
      <c r="M60" s="113"/>
      <c r="N60" s="113">
        <f>SUM(N57:N59)</f>
        <v>236.91</v>
      </c>
      <c r="O60" s="113">
        <f>SUM(O57:O59)</f>
        <v>1263.52</v>
      </c>
      <c r="P60" s="113">
        <f>SUM(P57:P59)</f>
        <v>6633.48</v>
      </c>
      <c r="Q60" s="114"/>
    </row>
    <row r="61" spans="1:17" s="59" customFormat="1" ht="23.25">
      <c r="A61" s="122" t="s">
        <v>48</v>
      </c>
      <c r="B61" s="108"/>
      <c r="C61" s="108"/>
      <c r="D61" s="109"/>
      <c r="E61" s="110"/>
      <c r="F61" s="111"/>
      <c r="G61" s="118"/>
      <c r="H61" s="118"/>
      <c r="I61" s="119"/>
      <c r="J61" s="118"/>
      <c r="K61" s="119"/>
      <c r="L61" s="118"/>
      <c r="M61" s="119"/>
      <c r="N61" s="118"/>
      <c r="O61" s="118"/>
      <c r="P61" s="118"/>
      <c r="Q61" s="120"/>
    </row>
    <row r="62" spans="1:19" s="103" customFormat="1" ht="21">
      <c r="A62" s="43"/>
      <c r="B62" s="43"/>
      <c r="C62" s="43"/>
      <c r="D62" s="97"/>
      <c r="E62" s="68"/>
      <c r="F62" s="67"/>
      <c r="G62" s="68"/>
      <c r="H62" s="68"/>
      <c r="I62" s="70"/>
      <c r="J62" s="68"/>
      <c r="K62" s="69"/>
      <c r="L62" s="68"/>
      <c r="M62" s="70"/>
      <c r="N62" s="68"/>
      <c r="O62" s="68"/>
      <c r="P62" s="68"/>
      <c r="Q62" s="38"/>
      <c r="R62" s="191"/>
      <c r="S62" s="191"/>
    </row>
    <row r="63" spans="1:17" s="103" customFormat="1" ht="21">
      <c r="A63" s="5"/>
      <c r="B63" s="5"/>
      <c r="C63" s="5"/>
      <c r="D63" s="98"/>
      <c r="E63" s="39"/>
      <c r="F63" s="71"/>
      <c r="G63" s="68"/>
      <c r="H63" s="68"/>
      <c r="I63" s="69"/>
      <c r="J63" s="68"/>
      <c r="K63" s="69"/>
      <c r="L63" s="68"/>
      <c r="M63" s="69"/>
      <c r="N63" s="68"/>
      <c r="O63" s="68"/>
      <c r="P63" s="68"/>
      <c r="Q63" s="38"/>
    </row>
    <row r="64" spans="1:17" s="115" customFormat="1" ht="21.75">
      <c r="A64" s="240" t="s">
        <v>49</v>
      </c>
      <c r="B64" s="240"/>
      <c r="C64" s="240"/>
      <c r="D64" s="240"/>
      <c r="E64" s="113">
        <f>SUM(E62:E63)</f>
        <v>0</v>
      </c>
      <c r="F64" s="113"/>
      <c r="G64" s="113">
        <f>SUM(G62:G63)</f>
        <v>0</v>
      </c>
      <c r="H64" s="113">
        <f>SUM(H62:H63)</f>
        <v>0</v>
      </c>
      <c r="I64" s="113"/>
      <c r="J64" s="113">
        <f>SUM(J62:J63)</f>
        <v>0</v>
      </c>
      <c r="K64" s="113"/>
      <c r="L64" s="113">
        <f>SUM(L62:L63)</f>
        <v>0</v>
      </c>
      <c r="M64" s="113"/>
      <c r="N64" s="113">
        <f>SUM(N62:N63)</f>
        <v>0</v>
      </c>
      <c r="O64" s="113">
        <f>SUM(O62:O63)</f>
        <v>0</v>
      </c>
      <c r="P64" s="113">
        <f>SUM(P62:P63)</f>
        <v>0</v>
      </c>
      <c r="Q64" s="114"/>
    </row>
    <row r="65" spans="1:17" s="59" customFormat="1" ht="23.25">
      <c r="A65" s="108" t="s">
        <v>50</v>
      </c>
      <c r="B65" s="108"/>
      <c r="C65" s="108"/>
      <c r="D65" s="109"/>
      <c r="E65" s="110"/>
      <c r="F65" s="111"/>
      <c r="G65" s="118"/>
      <c r="H65" s="118"/>
      <c r="I65" s="119"/>
      <c r="J65" s="118"/>
      <c r="K65" s="119"/>
      <c r="L65" s="118"/>
      <c r="M65" s="119"/>
      <c r="N65" s="118"/>
      <c r="O65" s="118"/>
      <c r="P65" s="118"/>
      <c r="Q65" s="120"/>
    </row>
    <row r="66" spans="1:16" s="103" customFormat="1" ht="63">
      <c r="A66" s="43"/>
      <c r="B66" s="43" t="s">
        <v>511</v>
      </c>
      <c r="C66" s="43" t="s">
        <v>512</v>
      </c>
      <c r="D66" s="97" t="s">
        <v>513</v>
      </c>
      <c r="E66" s="68">
        <v>12766</v>
      </c>
      <c r="F66" s="67">
        <v>0.06</v>
      </c>
      <c r="G66" s="68">
        <v>0</v>
      </c>
      <c r="H66" s="68">
        <f>+E66*F66</f>
        <v>765.9599999999999</v>
      </c>
      <c r="I66" s="70">
        <v>0.025</v>
      </c>
      <c r="J66" s="68">
        <f aca="true" t="shared" si="11" ref="J66:J71">E66*I66</f>
        <v>319.15000000000003</v>
      </c>
      <c r="K66" s="69">
        <v>0.02</v>
      </c>
      <c r="L66" s="68">
        <f aca="true" t="shared" si="12" ref="L66:L71">+E66*K66</f>
        <v>255.32</v>
      </c>
      <c r="M66" s="70">
        <v>0.015</v>
      </c>
      <c r="N66" s="68">
        <f aca="true" t="shared" si="13" ref="N66:N71">+E66*M66</f>
        <v>191.48999999999998</v>
      </c>
      <c r="O66" s="68">
        <f aca="true" t="shared" si="14" ref="O66:O71">SUM(J66+L66+N66)</f>
        <v>765.96</v>
      </c>
      <c r="P66" s="68">
        <f aca="true" t="shared" si="15" ref="P66:P71">+E66-O66</f>
        <v>12000.04</v>
      </c>
    </row>
    <row r="67" spans="1:16" s="103" customFormat="1" ht="84">
      <c r="A67" s="43"/>
      <c r="B67" s="43" t="s">
        <v>540</v>
      </c>
      <c r="C67" s="43" t="s">
        <v>596</v>
      </c>
      <c r="D67" s="97" t="s">
        <v>597</v>
      </c>
      <c r="E67" s="68">
        <v>15800</v>
      </c>
      <c r="F67" s="67">
        <v>0.06</v>
      </c>
      <c r="G67" s="68">
        <v>0</v>
      </c>
      <c r="H67" s="68">
        <f>+E67*F67</f>
        <v>948</v>
      </c>
      <c r="I67" s="70">
        <v>0.025</v>
      </c>
      <c r="J67" s="68">
        <f t="shared" si="11"/>
        <v>395</v>
      </c>
      <c r="K67" s="69">
        <v>0.02</v>
      </c>
      <c r="L67" s="68">
        <f t="shared" si="12"/>
        <v>316</v>
      </c>
      <c r="M67" s="70">
        <v>0.015</v>
      </c>
      <c r="N67" s="68">
        <f t="shared" si="13"/>
        <v>237</v>
      </c>
      <c r="O67" s="68">
        <f t="shared" si="14"/>
        <v>948</v>
      </c>
      <c r="P67" s="68">
        <f t="shared" si="15"/>
        <v>14852</v>
      </c>
    </row>
    <row r="68" spans="1:16" s="103" customFormat="1" ht="84">
      <c r="A68" s="43"/>
      <c r="B68" s="43" t="s">
        <v>598</v>
      </c>
      <c r="C68" s="43" t="s">
        <v>599</v>
      </c>
      <c r="D68" s="97" t="s">
        <v>600</v>
      </c>
      <c r="E68" s="68">
        <v>4389</v>
      </c>
      <c r="F68" s="67">
        <v>0.16</v>
      </c>
      <c r="G68" s="68">
        <f>+E68*F68</f>
        <v>702.24</v>
      </c>
      <c r="H68" s="68">
        <v>0</v>
      </c>
      <c r="I68" s="69">
        <v>0.08</v>
      </c>
      <c r="J68" s="68">
        <f t="shared" si="11"/>
        <v>351.12</v>
      </c>
      <c r="K68" s="69">
        <v>0.05</v>
      </c>
      <c r="L68" s="68">
        <f t="shared" si="12"/>
        <v>219.45000000000002</v>
      </c>
      <c r="M68" s="69">
        <v>0.03</v>
      </c>
      <c r="N68" s="68">
        <f t="shared" si="13"/>
        <v>131.67</v>
      </c>
      <c r="O68" s="68">
        <f t="shared" si="14"/>
        <v>702.24</v>
      </c>
      <c r="P68" s="68">
        <f t="shared" si="15"/>
        <v>3686.76</v>
      </c>
    </row>
    <row r="69" spans="1:16" s="103" customFormat="1" ht="63">
      <c r="A69" s="43"/>
      <c r="B69" s="43" t="s">
        <v>601</v>
      </c>
      <c r="C69" s="43" t="s">
        <v>602</v>
      </c>
      <c r="D69" s="97" t="s">
        <v>603</v>
      </c>
      <c r="E69" s="68">
        <v>21000</v>
      </c>
      <c r="F69" s="67">
        <v>0.06</v>
      </c>
      <c r="G69" s="68">
        <v>0</v>
      </c>
      <c r="H69" s="68">
        <f>+E69*F69</f>
        <v>1260</v>
      </c>
      <c r="I69" s="70">
        <v>0.025</v>
      </c>
      <c r="J69" s="68">
        <f t="shared" si="11"/>
        <v>525</v>
      </c>
      <c r="K69" s="69">
        <v>0.02</v>
      </c>
      <c r="L69" s="68">
        <f t="shared" si="12"/>
        <v>420</v>
      </c>
      <c r="M69" s="70">
        <v>0.015</v>
      </c>
      <c r="N69" s="68">
        <f t="shared" si="13"/>
        <v>315</v>
      </c>
      <c r="O69" s="68">
        <f t="shared" si="14"/>
        <v>1260</v>
      </c>
      <c r="P69" s="68">
        <f t="shared" si="15"/>
        <v>19740</v>
      </c>
    </row>
    <row r="70" spans="1:16" s="103" customFormat="1" ht="63">
      <c r="A70" s="43"/>
      <c r="B70" s="43" t="s">
        <v>604</v>
      </c>
      <c r="C70" s="43" t="s">
        <v>605</v>
      </c>
      <c r="D70" s="97" t="s">
        <v>606</v>
      </c>
      <c r="E70" s="68">
        <v>16000</v>
      </c>
      <c r="F70" s="67">
        <v>0.16</v>
      </c>
      <c r="G70" s="68">
        <f>+E70*F70</f>
        <v>2560</v>
      </c>
      <c r="H70" s="68">
        <v>0</v>
      </c>
      <c r="I70" s="69">
        <v>0.08</v>
      </c>
      <c r="J70" s="68">
        <f t="shared" si="11"/>
        <v>1280</v>
      </c>
      <c r="K70" s="69">
        <v>0.05</v>
      </c>
      <c r="L70" s="68">
        <f t="shared" si="12"/>
        <v>800</v>
      </c>
      <c r="M70" s="69">
        <v>0.03</v>
      </c>
      <c r="N70" s="68">
        <f t="shared" si="13"/>
        <v>480</v>
      </c>
      <c r="O70" s="68">
        <f t="shared" si="14"/>
        <v>2560</v>
      </c>
      <c r="P70" s="68">
        <f t="shared" si="15"/>
        <v>13440</v>
      </c>
    </row>
    <row r="71" spans="1:16" s="103" customFormat="1" ht="63">
      <c r="A71" s="43"/>
      <c r="B71" s="43" t="s">
        <v>551</v>
      </c>
      <c r="C71" s="43" t="s">
        <v>607</v>
      </c>
      <c r="D71" s="97" t="s">
        <v>608</v>
      </c>
      <c r="E71" s="68">
        <v>30500</v>
      </c>
      <c r="F71" s="67">
        <v>0.16</v>
      </c>
      <c r="G71" s="68">
        <f>+E71*F71</f>
        <v>4880</v>
      </c>
      <c r="H71" s="68">
        <v>0</v>
      </c>
      <c r="I71" s="69">
        <v>0.08</v>
      </c>
      <c r="J71" s="68">
        <f t="shared" si="11"/>
        <v>2440</v>
      </c>
      <c r="K71" s="69">
        <v>0.05</v>
      </c>
      <c r="L71" s="68">
        <f t="shared" si="12"/>
        <v>1525</v>
      </c>
      <c r="M71" s="69">
        <v>0.03</v>
      </c>
      <c r="N71" s="68">
        <f t="shared" si="13"/>
        <v>915</v>
      </c>
      <c r="O71" s="68">
        <f t="shared" si="14"/>
        <v>4880</v>
      </c>
      <c r="P71" s="68">
        <f t="shared" si="15"/>
        <v>25620</v>
      </c>
    </row>
    <row r="72" spans="1:16" s="103" customFormat="1" ht="63">
      <c r="A72" s="43"/>
      <c r="B72" s="43" t="s">
        <v>609</v>
      </c>
      <c r="C72" s="43" t="s">
        <v>610</v>
      </c>
      <c r="D72" s="97" t="s">
        <v>611</v>
      </c>
      <c r="E72" s="68">
        <v>686700</v>
      </c>
      <c r="F72" s="67">
        <v>0.16</v>
      </c>
      <c r="G72" s="68">
        <f>+E72*F72</f>
        <v>109872</v>
      </c>
      <c r="H72" s="68">
        <v>0</v>
      </c>
      <c r="I72" s="69">
        <v>0.08</v>
      </c>
      <c r="J72" s="68">
        <f>E72*I72</f>
        <v>54936</v>
      </c>
      <c r="K72" s="69">
        <v>0.05</v>
      </c>
      <c r="L72" s="68">
        <f>+E72*K72</f>
        <v>34335</v>
      </c>
      <c r="M72" s="69">
        <v>0.03</v>
      </c>
      <c r="N72" s="68">
        <f>+E72*M72</f>
        <v>20601</v>
      </c>
      <c r="O72" s="68">
        <f>SUM(J72+L72+N72)</f>
        <v>109872</v>
      </c>
      <c r="P72" s="68">
        <f>+E72-O72</f>
        <v>576828</v>
      </c>
    </row>
    <row r="73" spans="1:16" s="103" customFormat="1" ht="84">
      <c r="A73" s="43"/>
      <c r="B73" s="43" t="s">
        <v>573</v>
      </c>
      <c r="C73" s="43" t="s">
        <v>612</v>
      </c>
      <c r="D73" s="97" t="s">
        <v>613</v>
      </c>
      <c r="E73" s="68">
        <v>107120</v>
      </c>
      <c r="F73" s="67">
        <v>0.16</v>
      </c>
      <c r="G73" s="68">
        <f>+E73*F73</f>
        <v>17139.2</v>
      </c>
      <c r="H73" s="68">
        <v>0</v>
      </c>
      <c r="I73" s="69">
        <v>0.08</v>
      </c>
      <c r="J73" s="68">
        <f>E73*I73</f>
        <v>8569.6</v>
      </c>
      <c r="K73" s="69">
        <v>0.05</v>
      </c>
      <c r="L73" s="68">
        <f>+E73*K73</f>
        <v>5356</v>
      </c>
      <c r="M73" s="69">
        <v>0.03</v>
      </c>
      <c r="N73" s="68">
        <f>+E73*M73</f>
        <v>3213.6</v>
      </c>
      <c r="O73" s="68">
        <f>SUM(J73+L73+N73)</f>
        <v>17139.2</v>
      </c>
      <c r="P73" s="68">
        <f>+E73-O73</f>
        <v>89980.8</v>
      </c>
    </row>
    <row r="74" spans="1:17" s="103" customFormat="1" ht="21">
      <c r="A74" s="5"/>
      <c r="B74" s="5"/>
      <c r="C74" s="5"/>
      <c r="D74" s="98"/>
      <c r="E74" s="40"/>
      <c r="F74" s="71"/>
      <c r="G74" s="68"/>
      <c r="H74" s="68"/>
      <c r="I74" s="69"/>
      <c r="J74" s="68"/>
      <c r="K74" s="69"/>
      <c r="L74" s="68"/>
      <c r="M74" s="69"/>
      <c r="N74" s="68"/>
      <c r="O74" s="68"/>
      <c r="P74" s="68"/>
      <c r="Q74" s="38"/>
    </row>
    <row r="75" spans="1:17" s="115" customFormat="1" ht="21.75">
      <c r="A75" s="240" t="s">
        <v>51</v>
      </c>
      <c r="B75" s="240"/>
      <c r="C75" s="240"/>
      <c r="D75" s="240"/>
      <c r="E75" s="113">
        <f>SUM(E66:E74)</f>
        <v>894275</v>
      </c>
      <c r="F75" s="113"/>
      <c r="G75" s="113">
        <f>SUM(G66:G74)</f>
        <v>135153.44</v>
      </c>
      <c r="H75" s="113">
        <f>SUM(H66:H74)</f>
        <v>2973.96</v>
      </c>
      <c r="I75" s="113"/>
      <c r="J75" s="113">
        <f>SUM(J66:J74)</f>
        <v>68815.87000000001</v>
      </c>
      <c r="K75" s="113"/>
      <c r="L75" s="113">
        <f>SUM(L66:L74)</f>
        <v>43226.77</v>
      </c>
      <c r="M75" s="113"/>
      <c r="N75" s="113">
        <f>SUM(N66:N74)</f>
        <v>26084.76</v>
      </c>
      <c r="O75" s="113">
        <f>SUM(O66:O74)</f>
        <v>138127.4</v>
      </c>
      <c r="P75" s="113">
        <f>SUM(P66:P74)</f>
        <v>756147.6000000001</v>
      </c>
      <c r="Q75" s="114"/>
    </row>
    <row r="76" spans="1:17" s="59" customFormat="1" ht="23.25">
      <c r="A76" s="108" t="s">
        <v>52</v>
      </c>
      <c r="B76" s="108"/>
      <c r="C76" s="108"/>
      <c r="D76" s="109"/>
      <c r="E76" s="110"/>
      <c r="F76" s="111"/>
      <c r="G76" s="118"/>
      <c r="H76" s="118"/>
      <c r="I76" s="119"/>
      <c r="J76" s="118"/>
      <c r="K76" s="119"/>
      <c r="L76" s="118"/>
      <c r="M76" s="119"/>
      <c r="N76" s="118"/>
      <c r="O76" s="118"/>
      <c r="P76" s="118"/>
      <c r="Q76" s="120"/>
    </row>
    <row r="77" spans="1:16" s="103" customFormat="1" ht="63">
      <c r="A77" s="43"/>
      <c r="B77" s="43" t="s">
        <v>385</v>
      </c>
      <c r="C77" s="43" t="s">
        <v>386</v>
      </c>
      <c r="D77" s="97" t="s">
        <v>387</v>
      </c>
      <c r="E77" s="68">
        <v>41250</v>
      </c>
      <c r="F77" s="67">
        <v>0.06</v>
      </c>
      <c r="G77" s="68">
        <v>0</v>
      </c>
      <c r="H77" s="68">
        <f>SUM(E77*F77/F77)</f>
        <v>41250</v>
      </c>
      <c r="I77" s="70">
        <v>0.025</v>
      </c>
      <c r="J77" s="68">
        <f>E77*I77/F77</f>
        <v>17187.5</v>
      </c>
      <c r="K77" s="69">
        <v>0.02</v>
      </c>
      <c r="L77" s="68">
        <f>+E77*K77/F77</f>
        <v>13750</v>
      </c>
      <c r="M77" s="70">
        <v>0.015</v>
      </c>
      <c r="N77" s="68">
        <f>+E77*M77/F77</f>
        <v>10312.5</v>
      </c>
      <c r="O77" s="68">
        <f>SUM(J77+L77+N77)</f>
        <v>41250</v>
      </c>
      <c r="P77" s="68">
        <f>+E77-O77</f>
        <v>0</v>
      </c>
    </row>
    <row r="78" spans="1:17" s="103" customFormat="1" ht="21">
      <c r="A78" s="5"/>
      <c r="B78" s="5"/>
      <c r="C78" s="5"/>
      <c r="D78" s="98"/>
      <c r="E78" s="40"/>
      <c r="F78" s="71"/>
      <c r="G78" s="68"/>
      <c r="H78" s="68"/>
      <c r="I78" s="69"/>
      <c r="J78" s="68"/>
      <c r="K78" s="69"/>
      <c r="L78" s="68"/>
      <c r="M78" s="69"/>
      <c r="N78" s="68"/>
      <c r="O78" s="68"/>
      <c r="P78" s="68"/>
      <c r="Q78" s="38"/>
    </row>
    <row r="79" spans="1:17" s="115" customFormat="1" ht="21.75">
      <c r="A79" s="240" t="s">
        <v>53</v>
      </c>
      <c r="B79" s="240"/>
      <c r="C79" s="240"/>
      <c r="D79" s="240"/>
      <c r="E79" s="113">
        <f>SUM(E77:E78)</f>
        <v>41250</v>
      </c>
      <c r="F79" s="113"/>
      <c r="G79" s="113">
        <f>SUM(G77:G78)</f>
        <v>0</v>
      </c>
      <c r="H79" s="113">
        <f>SUM(H77:H78)</f>
        <v>41250</v>
      </c>
      <c r="I79" s="113"/>
      <c r="J79" s="113">
        <f>SUM(J77:J78)</f>
        <v>17187.5</v>
      </c>
      <c r="K79" s="113"/>
      <c r="L79" s="113">
        <f>SUM(L77:L78)</f>
        <v>13750</v>
      </c>
      <c r="M79" s="113"/>
      <c r="N79" s="113">
        <f>SUM(N77:N78)</f>
        <v>10312.5</v>
      </c>
      <c r="O79" s="113">
        <f>SUM(O77:O78)</f>
        <v>41250</v>
      </c>
      <c r="P79" s="113">
        <f>SUM(P77:P78)</f>
        <v>0</v>
      </c>
      <c r="Q79" s="114"/>
    </row>
    <row r="80" spans="1:17" s="59" customFormat="1" ht="23.25">
      <c r="A80" s="108" t="s">
        <v>54</v>
      </c>
      <c r="B80" s="108"/>
      <c r="C80" s="108"/>
      <c r="D80" s="109"/>
      <c r="E80" s="110"/>
      <c r="F80" s="111"/>
      <c r="G80" s="118"/>
      <c r="H80" s="118"/>
      <c r="I80" s="119"/>
      <c r="J80" s="118"/>
      <c r="K80" s="119"/>
      <c r="L80" s="118"/>
      <c r="M80" s="119"/>
      <c r="N80" s="118"/>
      <c r="O80" s="118"/>
      <c r="P80" s="118"/>
      <c r="Q80" s="120"/>
    </row>
    <row r="81" spans="1:16" s="103" customFormat="1" ht="84">
      <c r="A81" s="43"/>
      <c r="B81" s="43" t="s">
        <v>388</v>
      </c>
      <c r="C81" s="43" t="s">
        <v>389</v>
      </c>
      <c r="D81" s="97" t="s">
        <v>390</v>
      </c>
      <c r="E81" s="68">
        <v>40500</v>
      </c>
      <c r="F81" s="67">
        <v>0.06</v>
      </c>
      <c r="G81" s="68">
        <v>0</v>
      </c>
      <c r="H81" s="68">
        <f>SUM(E81)</f>
        <v>40500</v>
      </c>
      <c r="I81" s="70">
        <v>0.025</v>
      </c>
      <c r="J81" s="68">
        <f>E81*I81/F81</f>
        <v>16875</v>
      </c>
      <c r="K81" s="69">
        <v>0.02</v>
      </c>
      <c r="L81" s="68">
        <f>E81*K81/F81</f>
        <v>13500</v>
      </c>
      <c r="M81" s="70">
        <v>0.015</v>
      </c>
      <c r="N81" s="68">
        <f>E81*M81/F81</f>
        <v>10125</v>
      </c>
      <c r="O81" s="68">
        <f>SUM(J81+L81+N81)</f>
        <v>40500</v>
      </c>
      <c r="P81" s="68">
        <f>+E81-O81</f>
        <v>0</v>
      </c>
    </row>
    <row r="82" spans="1:19" s="103" customFormat="1" ht="21">
      <c r="A82" s="43"/>
      <c r="B82" s="43"/>
      <c r="C82" s="43"/>
      <c r="D82" s="97"/>
      <c r="E82" s="68"/>
      <c r="F82" s="67"/>
      <c r="G82" s="68"/>
      <c r="H82" s="68"/>
      <c r="I82" s="70"/>
      <c r="J82" s="68"/>
      <c r="K82" s="69"/>
      <c r="L82" s="68"/>
      <c r="M82" s="70"/>
      <c r="N82" s="68"/>
      <c r="O82" s="68"/>
      <c r="P82" s="68"/>
      <c r="Q82" s="38"/>
      <c r="R82" s="191"/>
      <c r="S82" s="191"/>
    </row>
    <row r="83" spans="1:17" s="115" customFormat="1" ht="21.75">
      <c r="A83" s="240" t="s">
        <v>55</v>
      </c>
      <c r="B83" s="240"/>
      <c r="C83" s="240"/>
      <c r="D83" s="240"/>
      <c r="E83" s="113">
        <f>SUM(E81:E82)</f>
        <v>40500</v>
      </c>
      <c r="F83" s="113"/>
      <c r="G83" s="113">
        <f>SUM(G81:G82)</f>
        <v>0</v>
      </c>
      <c r="H83" s="113">
        <f>SUM(H81:H82)</f>
        <v>40500</v>
      </c>
      <c r="I83" s="113"/>
      <c r="J83" s="113">
        <f>SUM(J81:J82)</f>
        <v>16875</v>
      </c>
      <c r="K83" s="113"/>
      <c r="L83" s="113">
        <f>SUM(L81:L82)</f>
        <v>13500</v>
      </c>
      <c r="M83" s="113"/>
      <c r="N83" s="113">
        <f>SUM(N81:N82)</f>
        <v>10125</v>
      </c>
      <c r="O83" s="113">
        <f>SUM(O81:O82)</f>
        <v>40500</v>
      </c>
      <c r="P83" s="113">
        <f>SUM(P81:P82)</f>
        <v>0</v>
      </c>
      <c r="Q83" s="114"/>
    </row>
    <row r="84" spans="1:17" s="59" customFormat="1" ht="23.25">
      <c r="A84" s="108" t="s">
        <v>56</v>
      </c>
      <c r="B84" s="108"/>
      <c r="C84" s="108"/>
      <c r="D84" s="109"/>
      <c r="E84" s="110"/>
      <c r="F84" s="111"/>
      <c r="G84" s="118"/>
      <c r="H84" s="118"/>
      <c r="I84" s="119"/>
      <c r="J84" s="118"/>
      <c r="K84" s="119"/>
      <c r="L84" s="118"/>
      <c r="M84" s="119"/>
      <c r="N84" s="118"/>
      <c r="O84" s="118"/>
      <c r="P84" s="118"/>
      <c r="Q84" s="120"/>
    </row>
    <row r="85" spans="1:17" s="103" customFormat="1" ht="21">
      <c r="A85" s="5"/>
      <c r="B85" s="5"/>
      <c r="C85" s="5"/>
      <c r="D85" s="98"/>
      <c r="E85" s="39"/>
      <c r="F85" s="71"/>
      <c r="G85" s="68"/>
      <c r="H85" s="68"/>
      <c r="I85" s="69"/>
      <c r="J85" s="68"/>
      <c r="K85" s="69"/>
      <c r="L85" s="68"/>
      <c r="M85" s="69"/>
      <c r="N85" s="68"/>
      <c r="O85" s="68"/>
      <c r="P85" s="68"/>
      <c r="Q85" s="38"/>
    </row>
    <row r="86" spans="1:17" s="103" customFormat="1" ht="21">
      <c r="A86" s="5"/>
      <c r="B86" s="5"/>
      <c r="C86" s="5"/>
      <c r="D86" s="98"/>
      <c r="E86" s="40"/>
      <c r="F86" s="71"/>
      <c r="G86" s="68"/>
      <c r="H86" s="68"/>
      <c r="I86" s="69"/>
      <c r="J86" s="68"/>
      <c r="K86" s="69"/>
      <c r="L86" s="68"/>
      <c r="M86" s="69"/>
      <c r="N86" s="68"/>
      <c r="O86" s="68"/>
      <c r="P86" s="68"/>
      <c r="Q86" s="38"/>
    </row>
    <row r="87" spans="1:17" s="115" customFormat="1" ht="21.75">
      <c r="A87" s="240" t="s">
        <v>57</v>
      </c>
      <c r="B87" s="240"/>
      <c r="C87" s="240"/>
      <c r="D87" s="240"/>
      <c r="E87" s="113">
        <f>SUM(E85:E86)</f>
        <v>0</v>
      </c>
      <c r="F87" s="113"/>
      <c r="G87" s="113">
        <f aca="true" t="shared" si="16" ref="G87:P87">SUM(G85:G86)</f>
        <v>0</v>
      </c>
      <c r="H87" s="113">
        <f t="shared" si="16"/>
        <v>0</v>
      </c>
      <c r="I87" s="113"/>
      <c r="J87" s="113">
        <f t="shared" si="16"/>
        <v>0</v>
      </c>
      <c r="K87" s="113"/>
      <c r="L87" s="113">
        <f t="shared" si="16"/>
        <v>0</v>
      </c>
      <c r="M87" s="113"/>
      <c r="N87" s="113">
        <f t="shared" si="16"/>
        <v>0</v>
      </c>
      <c r="O87" s="113">
        <f t="shared" si="16"/>
        <v>0</v>
      </c>
      <c r="P87" s="113">
        <f t="shared" si="16"/>
        <v>0</v>
      </c>
      <c r="Q87" s="114"/>
    </row>
    <row r="88" spans="1:17" s="59" customFormat="1" ht="23.25">
      <c r="A88" s="107" t="s">
        <v>58</v>
      </c>
      <c r="B88" s="107"/>
      <c r="C88" s="108"/>
      <c r="D88" s="109"/>
      <c r="E88" s="110"/>
      <c r="F88" s="111"/>
      <c r="G88" s="118"/>
      <c r="H88" s="118"/>
      <c r="I88" s="119"/>
      <c r="J88" s="118"/>
      <c r="K88" s="119"/>
      <c r="L88" s="118"/>
      <c r="M88" s="119"/>
      <c r="N88" s="118"/>
      <c r="O88" s="118"/>
      <c r="P88" s="118"/>
      <c r="Q88" s="120"/>
    </row>
    <row r="89" spans="1:16" s="103" customFormat="1" ht="63">
      <c r="A89" s="43"/>
      <c r="B89" s="43" t="s">
        <v>391</v>
      </c>
      <c r="C89" s="43" t="s">
        <v>392</v>
      </c>
      <c r="D89" s="97" t="s">
        <v>393</v>
      </c>
      <c r="E89" s="68">
        <v>12000</v>
      </c>
      <c r="F89" s="67">
        <v>0.06</v>
      </c>
      <c r="G89" s="68">
        <v>0</v>
      </c>
      <c r="H89" s="68">
        <f>+E89*F89</f>
        <v>720</v>
      </c>
      <c r="I89" s="70">
        <v>0.025</v>
      </c>
      <c r="J89" s="68">
        <f aca="true" t="shared" si="17" ref="J89:J101">E89*I89</f>
        <v>300</v>
      </c>
      <c r="K89" s="69">
        <v>0.02</v>
      </c>
      <c r="L89" s="68">
        <f aca="true" t="shared" si="18" ref="L89:L101">+E89*K89</f>
        <v>240</v>
      </c>
      <c r="M89" s="70">
        <v>0.015</v>
      </c>
      <c r="N89" s="68">
        <f aca="true" t="shared" si="19" ref="N89:N101">+E89*M89</f>
        <v>180</v>
      </c>
      <c r="O89" s="68">
        <f aca="true" t="shared" si="20" ref="O89:O101">SUM(J89+L89+N89)</f>
        <v>720</v>
      </c>
      <c r="P89" s="68">
        <f aca="true" t="shared" si="21" ref="P89:P101">+E89-O89</f>
        <v>11280</v>
      </c>
    </row>
    <row r="90" spans="1:16" s="103" customFormat="1" ht="84">
      <c r="A90" s="43"/>
      <c r="B90" s="43" t="s">
        <v>394</v>
      </c>
      <c r="C90" s="43" t="s">
        <v>395</v>
      </c>
      <c r="D90" s="97" t="s">
        <v>396</v>
      </c>
      <c r="E90" s="68">
        <v>53400</v>
      </c>
      <c r="F90" s="67">
        <v>0.16</v>
      </c>
      <c r="G90" s="68">
        <f>+E90*F90</f>
        <v>8544</v>
      </c>
      <c r="H90" s="68">
        <v>0</v>
      </c>
      <c r="I90" s="69">
        <v>0.08</v>
      </c>
      <c r="J90" s="68">
        <f t="shared" si="17"/>
        <v>4272</v>
      </c>
      <c r="K90" s="69">
        <v>0.05</v>
      </c>
      <c r="L90" s="68">
        <f t="shared" si="18"/>
        <v>2670</v>
      </c>
      <c r="M90" s="69">
        <v>0.03</v>
      </c>
      <c r="N90" s="68">
        <f t="shared" si="19"/>
        <v>1602</v>
      </c>
      <c r="O90" s="68">
        <f t="shared" si="20"/>
        <v>8544</v>
      </c>
      <c r="P90" s="68">
        <f t="shared" si="21"/>
        <v>44856</v>
      </c>
    </row>
    <row r="91" spans="1:16" s="103" customFormat="1" ht="84">
      <c r="A91" s="43"/>
      <c r="B91" s="43" t="s">
        <v>397</v>
      </c>
      <c r="C91" s="43" t="s">
        <v>398</v>
      </c>
      <c r="D91" s="97" t="s">
        <v>399</v>
      </c>
      <c r="E91" s="68">
        <v>75600</v>
      </c>
      <c r="F91" s="67">
        <v>0.16</v>
      </c>
      <c r="G91" s="68">
        <f>+E91*F91</f>
        <v>12096</v>
      </c>
      <c r="H91" s="68">
        <v>0</v>
      </c>
      <c r="I91" s="69">
        <v>0.08</v>
      </c>
      <c r="J91" s="68">
        <f t="shared" si="17"/>
        <v>6048</v>
      </c>
      <c r="K91" s="69">
        <v>0.05</v>
      </c>
      <c r="L91" s="68">
        <f t="shared" si="18"/>
        <v>3780</v>
      </c>
      <c r="M91" s="69">
        <v>0.03</v>
      </c>
      <c r="N91" s="68">
        <f t="shared" si="19"/>
        <v>2268</v>
      </c>
      <c r="O91" s="68">
        <f t="shared" si="20"/>
        <v>12096</v>
      </c>
      <c r="P91" s="68">
        <f t="shared" si="21"/>
        <v>63504</v>
      </c>
    </row>
    <row r="92" spans="1:16" s="103" customFormat="1" ht="84">
      <c r="A92" s="43"/>
      <c r="B92" s="43" t="s">
        <v>397</v>
      </c>
      <c r="C92" s="43" t="s">
        <v>400</v>
      </c>
      <c r="D92" s="97" t="s">
        <v>401</v>
      </c>
      <c r="E92" s="68">
        <v>1000</v>
      </c>
      <c r="F92" s="67">
        <v>0.06</v>
      </c>
      <c r="G92" s="68">
        <v>0</v>
      </c>
      <c r="H92" s="68">
        <f>+E92*F92</f>
        <v>60</v>
      </c>
      <c r="I92" s="70">
        <v>0.025</v>
      </c>
      <c r="J92" s="68">
        <f t="shared" si="17"/>
        <v>25</v>
      </c>
      <c r="K92" s="69">
        <v>0.02</v>
      </c>
      <c r="L92" s="68">
        <f t="shared" si="18"/>
        <v>20</v>
      </c>
      <c r="M92" s="70">
        <v>0.015</v>
      </c>
      <c r="N92" s="68">
        <f t="shared" si="19"/>
        <v>15</v>
      </c>
      <c r="O92" s="68">
        <f t="shared" si="20"/>
        <v>60</v>
      </c>
      <c r="P92" s="68">
        <f t="shared" si="21"/>
        <v>940</v>
      </c>
    </row>
    <row r="93" spans="1:16" s="103" customFormat="1" ht="63">
      <c r="A93" s="43"/>
      <c r="B93" s="43" t="s">
        <v>514</v>
      </c>
      <c r="C93" s="43" t="s">
        <v>515</v>
      </c>
      <c r="D93" s="97" t="s">
        <v>516</v>
      </c>
      <c r="E93" s="68">
        <v>46500</v>
      </c>
      <c r="F93" s="67">
        <v>0.06</v>
      </c>
      <c r="G93" s="68">
        <v>0</v>
      </c>
      <c r="H93" s="68">
        <f>+E93*F93</f>
        <v>2790</v>
      </c>
      <c r="I93" s="70">
        <v>0.025</v>
      </c>
      <c r="J93" s="68">
        <f t="shared" si="17"/>
        <v>1162.5</v>
      </c>
      <c r="K93" s="69">
        <v>0.02</v>
      </c>
      <c r="L93" s="68">
        <f t="shared" si="18"/>
        <v>930</v>
      </c>
      <c r="M93" s="70">
        <v>0.015</v>
      </c>
      <c r="N93" s="68">
        <f t="shared" si="19"/>
        <v>697.5</v>
      </c>
      <c r="O93" s="68">
        <f t="shared" si="20"/>
        <v>2790</v>
      </c>
      <c r="P93" s="68">
        <f t="shared" si="21"/>
        <v>43710</v>
      </c>
    </row>
    <row r="94" spans="1:16" s="103" customFormat="1" ht="63">
      <c r="A94" s="43"/>
      <c r="B94" s="43" t="s">
        <v>614</v>
      </c>
      <c r="C94" s="43" t="s">
        <v>615</v>
      </c>
      <c r="D94" s="97" t="s">
        <v>616</v>
      </c>
      <c r="E94" s="68">
        <v>5500</v>
      </c>
      <c r="F94" s="67">
        <v>0.06</v>
      </c>
      <c r="G94" s="68">
        <v>0</v>
      </c>
      <c r="H94" s="68">
        <f>+E94*F94</f>
        <v>330</v>
      </c>
      <c r="I94" s="70">
        <v>0.025</v>
      </c>
      <c r="J94" s="68">
        <f t="shared" si="17"/>
        <v>137.5</v>
      </c>
      <c r="K94" s="69">
        <v>0.02</v>
      </c>
      <c r="L94" s="68">
        <f t="shared" si="18"/>
        <v>110</v>
      </c>
      <c r="M94" s="70">
        <v>0.015</v>
      </c>
      <c r="N94" s="68">
        <f t="shared" si="19"/>
        <v>82.5</v>
      </c>
      <c r="O94" s="68">
        <f t="shared" si="20"/>
        <v>330</v>
      </c>
      <c r="P94" s="68">
        <f t="shared" si="21"/>
        <v>5170</v>
      </c>
    </row>
    <row r="95" spans="1:16" s="103" customFormat="1" ht="63">
      <c r="A95" s="43"/>
      <c r="B95" s="43" t="s">
        <v>614</v>
      </c>
      <c r="C95" s="43" t="s">
        <v>617</v>
      </c>
      <c r="D95" s="97" t="s">
        <v>618</v>
      </c>
      <c r="E95" s="68">
        <v>6600</v>
      </c>
      <c r="F95" s="67">
        <v>0.16</v>
      </c>
      <c r="G95" s="68">
        <f>+E95*F95</f>
        <v>1056</v>
      </c>
      <c r="H95" s="68">
        <v>0</v>
      </c>
      <c r="I95" s="69">
        <v>0.08</v>
      </c>
      <c r="J95" s="68">
        <f t="shared" si="17"/>
        <v>528</v>
      </c>
      <c r="K95" s="69">
        <v>0.05</v>
      </c>
      <c r="L95" s="68">
        <f t="shared" si="18"/>
        <v>330</v>
      </c>
      <c r="M95" s="69">
        <v>0.03</v>
      </c>
      <c r="N95" s="68">
        <f t="shared" si="19"/>
        <v>198</v>
      </c>
      <c r="O95" s="68">
        <f t="shared" si="20"/>
        <v>1056</v>
      </c>
      <c r="P95" s="68">
        <f t="shared" si="21"/>
        <v>5544</v>
      </c>
    </row>
    <row r="96" spans="1:16" s="103" customFormat="1" ht="84">
      <c r="A96" s="43"/>
      <c r="B96" s="43" t="s">
        <v>619</v>
      </c>
      <c r="C96" s="43" t="s">
        <v>620</v>
      </c>
      <c r="D96" s="97" t="s">
        <v>621</v>
      </c>
      <c r="E96" s="68">
        <v>63500</v>
      </c>
      <c r="F96" s="67">
        <v>0.06</v>
      </c>
      <c r="G96" s="68">
        <v>0</v>
      </c>
      <c r="H96" s="68">
        <f>+E96*F96</f>
        <v>3810</v>
      </c>
      <c r="I96" s="70">
        <v>0.025</v>
      </c>
      <c r="J96" s="68">
        <f t="shared" si="17"/>
        <v>1587.5</v>
      </c>
      <c r="K96" s="69">
        <v>0.02</v>
      </c>
      <c r="L96" s="68">
        <f t="shared" si="18"/>
        <v>1270</v>
      </c>
      <c r="M96" s="70">
        <v>0.015</v>
      </c>
      <c r="N96" s="68">
        <f t="shared" si="19"/>
        <v>952.5</v>
      </c>
      <c r="O96" s="68">
        <f t="shared" si="20"/>
        <v>3810</v>
      </c>
      <c r="P96" s="68">
        <f t="shared" si="21"/>
        <v>59690</v>
      </c>
    </row>
    <row r="97" spans="1:16" s="103" customFormat="1" ht="84">
      <c r="A97" s="43"/>
      <c r="B97" s="43" t="s">
        <v>548</v>
      </c>
      <c r="C97" s="43" t="s">
        <v>622</v>
      </c>
      <c r="D97" s="97" t="s">
        <v>623</v>
      </c>
      <c r="E97" s="68">
        <v>4200</v>
      </c>
      <c r="F97" s="67">
        <v>0.16</v>
      </c>
      <c r="G97" s="68">
        <f>+E97*F97</f>
        <v>672</v>
      </c>
      <c r="H97" s="68">
        <v>0</v>
      </c>
      <c r="I97" s="69">
        <v>0.08</v>
      </c>
      <c r="J97" s="68">
        <f t="shared" si="17"/>
        <v>336</v>
      </c>
      <c r="K97" s="69">
        <v>0.05</v>
      </c>
      <c r="L97" s="68">
        <f t="shared" si="18"/>
        <v>210</v>
      </c>
      <c r="M97" s="69">
        <v>0.03</v>
      </c>
      <c r="N97" s="68">
        <f t="shared" si="19"/>
        <v>126</v>
      </c>
      <c r="O97" s="68">
        <f t="shared" si="20"/>
        <v>672</v>
      </c>
      <c r="P97" s="68">
        <f t="shared" si="21"/>
        <v>3528</v>
      </c>
    </row>
    <row r="98" spans="1:16" s="103" customFormat="1" ht="84">
      <c r="A98" s="43"/>
      <c r="B98" s="43" t="s">
        <v>624</v>
      </c>
      <c r="C98" s="43" t="s">
        <v>625</v>
      </c>
      <c r="D98" s="97" t="s">
        <v>626</v>
      </c>
      <c r="E98" s="68">
        <v>153500</v>
      </c>
      <c r="F98" s="67">
        <v>0.16</v>
      </c>
      <c r="G98" s="68">
        <f>+E98*F98</f>
        <v>24560</v>
      </c>
      <c r="H98" s="68">
        <v>0</v>
      </c>
      <c r="I98" s="69">
        <v>0.08</v>
      </c>
      <c r="J98" s="68">
        <f t="shared" si="17"/>
        <v>12280</v>
      </c>
      <c r="K98" s="69">
        <v>0.05</v>
      </c>
      <c r="L98" s="68">
        <f t="shared" si="18"/>
        <v>7675</v>
      </c>
      <c r="M98" s="69">
        <v>0.03</v>
      </c>
      <c r="N98" s="68">
        <f t="shared" si="19"/>
        <v>4605</v>
      </c>
      <c r="O98" s="68">
        <f t="shared" si="20"/>
        <v>24560</v>
      </c>
      <c r="P98" s="68">
        <f t="shared" si="21"/>
        <v>128940</v>
      </c>
    </row>
    <row r="99" spans="1:16" s="103" customFormat="1" ht="105">
      <c r="A99" s="43"/>
      <c r="B99" s="43" t="s">
        <v>627</v>
      </c>
      <c r="C99" s="43" t="s">
        <v>628</v>
      </c>
      <c r="D99" s="97" t="s">
        <v>629</v>
      </c>
      <c r="E99" s="68">
        <v>14400</v>
      </c>
      <c r="F99" s="67">
        <v>0.06</v>
      </c>
      <c r="G99" s="68">
        <v>0</v>
      </c>
      <c r="H99" s="68">
        <f>+E99*F99</f>
        <v>864</v>
      </c>
      <c r="I99" s="70">
        <v>0.025</v>
      </c>
      <c r="J99" s="68">
        <f t="shared" si="17"/>
        <v>360</v>
      </c>
      <c r="K99" s="69">
        <v>0.02</v>
      </c>
      <c r="L99" s="68">
        <f t="shared" si="18"/>
        <v>288</v>
      </c>
      <c r="M99" s="70">
        <v>0.015</v>
      </c>
      <c r="N99" s="68">
        <f t="shared" si="19"/>
        <v>216</v>
      </c>
      <c r="O99" s="68">
        <f t="shared" si="20"/>
        <v>864</v>
      </c>
      <c r="P99" s="68">
        <f t="shared" si="21"/>
        <v>13536</v>
      </c>
    </row>
    <row r="100" spans="1:16" s="103" customFormat="1" ht="63">
      <c r="A100" s="43"/>
      <c r="B100" s="43" t="s">
        <v>630</v>
      </c>
      <c r="C100" s="43" t="s">
        <v>631</v>
      </c>
      <c r="D100" s="97" t="s">
        <v>632</v>
      </c>
      <c r="E100" s="68">
        <v>1600</v>
      </c>
      <c r="F100" s="67">
        <v>0.06</v>
      </c>
      <c r="G100" s="68">
        <v>0</v>
      </c>
      <c r="H100" s="68">
        <f>+E100*F100</f>
        <v>96</v>
      </c>
      <c r="I100" s="70">
        <v>0.025</v>
      </c>
      <c r="J100" s="68">
        <f t="shared" si="17"/>
        <v>40</v>
      </c>
      <c r="K100" s="69">
        <v>0.02</v>
      </c>
      <c r="L100" s="68">
        <f t="shared" si="18"/>
        <v>32</v>
      </c>
      <c r="M100" s="70">
        <v>0.015</v>
      </c>
      <c r="N100" s="68">
        <f t="shared" si="19"/>
        <v>24</v>
      </c>
      <c r="O100" s="68">
        <f t="shared" si="20"/>
        <v>96</v>
      </c>
      <c r="P100" s="68">
        <f t="shared" si="21"/>
        <v>1504</v>
      </c>
    </row>
    <row r="101" spans="1:16" s="103" customFormat="1" ht="84">
      <c r="A101" s="43"/>
      <c r="B101" s="43" t="s">
        <v>633</v>
      </c>
      <c r="C101" s="43" t="s">
        <v>634</v>
      </c>
      <c r="D101" s="97" t="s">
        <v>635</v>
      </c>
      <c r="E101" s="68">
        <v>5600</v>
      </c>
      <c r="F101" s="67">
        <v>0.16</v>
      </c>
      <c r="G101" s="68">
        <f>+E101*F101</f>
        <v>896</v>
      </c>
      <c r="H101" s="68">
        <v>0</v>
      </c>
      <c r="I101" s="69">
        <v>0.08</v>
      </c>
      <c r="J101" s="68">
        <f t="shared" si="17"/>
        <v>448</v>
      </c>
      <c r="K101" s="69">
        <v>0.05</v>
      </c>
      <c r="L101" s="68">
        <f t="shared" si="18"/>
        <v>280</v>
      </c>
      <c r="M101" s="69">
        <v>0.03</v>
      </c>
      <c r="N101" s="68">
        <f t="shared" si="19"/>
        <v>168</v>
      </c>
      <c r="O101" s="68">
        <f t="shared" si="20"/>
        <v>896</v>
      </c>
      <c r="P101" s="68">
        <f t="shared" si="21"/>
        <v>4704</v>
      </c>
    </row>
    <row r="102" spans="1:16" s="103" customFormat="1" ht="105">
      <c r="A102" s="43"/>
      <c r="B102" s="43" t="s">
        <v>636</v>
      </c>
      <c r="C102" s="43" t="s">
        <v>637</v>
      </c>
      <c r="D102" s="97" t="s">
        <v>638</v>
      </c>
      <c r="E102" s="68">
        <v>24600</v>
      </c>
      <c r="F102" s="67">
        <v>0.16</v>
      </c>
      <c r="G102" s="68">
        <f>+E102*F102</f>
        <v>3936</v>
      </c>
      <c r="H102" s="68">
        <v>0</v>
      </c>
      <c r="I102" s="69">
        <v>0.08</v>
      </c>
      <c r="J102" s="68">
        <f>E102*I102</f>
        <v>1968</v>
      </c>
      <c r="K102" s="69">
        <v>0.05</v>
      </c>
      <c r="L102" s="68">
        <f>+E102*K102</f>
        <v>1230</v>
      </c>
      <c r="M102" s="69">
        <v>0.03</v>
      </c>
      <c r="N102" s="68">
        <f>+E102*M102</f>
        <v>738</v>
      </c>
      <c r="O102" s="68">
        <f>SUM(J102+L102+N102)</f>
        <v>3936</v>
      </c>
      <c r="P102" s="68">
        <f>+E102-O102</f>
        <v>20664</v>
      </c>
    </row>
    <row r="103" spans="1:16" s="103" customFormat="1" ht="84">
      <c r="A103" s="43"/>
      <c r="B103" s="43" t="s">
        <v>639</v>
      </c>
      <c r="C103" s="43" t="s">
        <v>640</v>
      </c>
      <c r="D103" s="97" t="s">
        <v>641</v>
      </c>
      <c r="E103" s="68">
        <v>8000</v>
      </c>
      <c r="F103" s="67">
        <v>0.06</v>
      </c>
      <c r="G103" s="68">
        <v>0</v>
      </c>
      <c r="H103" s="68">
        <f>+E103*F103</f>
        <v>480</v>
      </c>
      <c r="I103" s="70">
        <v>0.025</v>
      </c>
      <c r="J103" s="68">
        <f>E103*I103</f>
        <v>200</v>
      </c>
      <c r="K103" s="69">
        <v>0.02</v>
      </c>
      <c r="L103" s="68">
        <f>+E103*K103</f>
        <v>160</v>
      </c>
      <c r="M103" s="70">
        <v>0.015</v>
      </c>
      <c r="N103" s="68">
        <f>+E103*M103</f>
        <v>120</v>
      </c>
      <c r="O103" s="68">
        <f>SUM(J103+L103+N103)</f>
        <v>480</v>
      </c>
      <c r="P103" s="68">
        <f>+E103-O103</f>
        <v>7520</v>
      </c>
    </row>
    <row r="104" spans="1:16" s="103" customFormat="1" ht="84">
      <c r="A104" s="43"/>
      <c r="B104" s="43" t="s">
        <v>642</v>
      </c>
      <c r="C104" s="43" t="s">
        <v>643</v>
      </c>
      <c r="D104" s="97" t="s">
        <v>644</v>
      </c>
      <c r="E104" s="68">
        <v>5600</v>
      </c>
      <c r="F104" s="67">
        <v>0.16</v>
      </c>
      <c r="G104" s="68">
        <f>+E104*F104</f>
        <v>896</v>
      </c>
      <c r="H104" s="68">
        <v>0</v>
      </c>
      <c r="I104" s="69">
        <v>0.08</v>
      </c>
      <c r="J104" s="68">
        <f>E104*I104</f>
        <v>448</v>
      </c>
      <c r="K104" s="69">
        <v>0.05</v>
      </c>
      <c r="L104" s="68">
        <f>+E104*K104</f>
        <v>280</v>
      </c>
      <c r="M104" s="69">
        <v>0.03</v>
      </c>
      <c r="N104" s="68">
        <f>+E104*M104</f>
        <v>168</v>
      </c>
      <c r="O104" s="68">
        <f>SUM(J104+L104+N104)</f>
        <v>896</v>
      </c>
      <c r="P104" s="68">
        <f>+E104-O104</f>
        <v>4704</v>
      </c>
    </row>
    <row r="105" spans="1:16" s="103" customFormat="1" ht="21">
      <c r="A105" s="43"/>
      <c r="B105" s="43"/>
      <c r="C105" s="43"/>
      <c r="D105" s="97"/>
      <c r="E105" s="68"/>
      <c r="F105" s="67"/>
      <c r="G105" s="68"/>
      <c r="H105" s="68"/>
      <c r="I105" s="69"/>
      <c r="J105" s="68"/>
      <c r="K105" s="69"/>
      <c r="L105" s="68"/>
      <c r="M105" s="69"/>
      <c r="N105" s="68"/>
      <c r="O105" s="68"/>
      <c r="P105" s="68"/>
    </row>
    <row r="106" spans="1:17" s="115" customFormat="1" ht="21.75">
      <c r="A106" s="240" t="s">
        <v>59</v>
      </c>
      <c r="B106" s="240"/>
      <c r="C106" s="240"/>
      <c r="D106" s="240"/>
      <c r="E106" s="113">
        <f>SUM(E89:E105)</f>
        <v>481600</v>
      </c>
      <c r="F106" s="113"/>
      <c r="G106" s="113">
        <f>SUM(G89:G105)</f>
        <v>52656</v>
      </c>
      <c r="H106" s="113">
        <f>SUM(H89:H105)</f>
        <v>9150</v>
      </c>
      <c r="I106" s="113"/>
      <c r="J106" s="113">
        <f>SUM(J89:J105)</f>
        <v>30140.5</v>
      </c>
      <c r="K106" s="113"/>
      <c r="L106" s="113">
        <f>SUM(L89:L105)</f>
        <v>19505</v>
      </c>
      <c r="M106" s="113"/>
      <c r="N106" s="113">
        <f>SUM(N89:N105)</f>
        <v>12160.5</v>
      </c>
      <c r="O106" s="113">
        <f>SUM(O89:O105)</f>
        <v>61806</v>
      </c>
      <c r="P106" s="113">
        <f>SUM(P89:P105)</f>
        <v>419794</v>
      </c>
      <c r="Q106" s="114"/>
    </row>
    <row r="107" spans="1:17" s="59" customFormat="1" ht="23.25">
      <c r="A107" s="108" t="s">
        <v>82</v>
      </c>
      <c r="B107" s="108"/>
      <c r="C107" s="108"/>
      <c r="D107" s="109"/>
      <c r="E107" s="110"/>
      <c r="F107" s="111"/>
      <c r="G107" s="118"/>
      <c r="H107" s="118"/>
      <c r="I107" s="119"/>
      <c r="J107" s="118"/>
      <c r="K107" s="119"/>
      <c r="L107" s="118"/>
      <c r="M107" s="119"/>
      <c r="N107" s="118"/>
      <c r="O107" s="118"/>
      <c r="P107" s="118"/>
      <c r="Q107" s="120"/>
    </row>
    <row r="108" spans="1:17" s="103" customFormat="1" ht="21">
      <c r="A108" s="5"/>
      <c r="B108" s="5"/>
      <c r="C108" s="5"/>
      <c r="D108" s="98"/>
      <c r="E108" s="40"/>
      <c r="F108" s="71"/>
      <c r="G108" s="68"/>
      <c r="H108" s="68"/>
      <c r="I108" s="69"/>
      <c r="J108" s="68"/>
      <c r="K108" s="69"/>
      <c r="L108" s="68"/>
      <c r="M108" s="69"/>
      <c r="N108" s="68"/>
      <c r="O108" s="68"/>
      <c r="P108" s="68"/>
      <c r="Q108" s="38"/>
    </row>
    <row r="109" spans="1:17" s="103" customFormat="1" ht="21">
      <c r="A109" s="5"/>
      <c r="B109" s="5"/>
      <c r="C109" s="5"/>
      <c r="D109" s="98"/>
      <c r="E109" s="40"/>
      <c r="F109" s="71"/>
      <c r="G109" s="68"/>
      <c r="H109" s="68"/>
      <c r="I109" s="69"/>
      <c r="J109" s="68"/>
      <c r="K109" s="69"/>
      <c r="L109" s="68"/>
      <c r="M109" s="69"/>
      <c r="N109" s="68"/>
      <c r="O109" s="68"/>
      <c r="P109" s="68"/>
      <c r="Q109" s="38"/>
    </row>
    <row r="110" spans="1:17" s="115" customFormat="1" ht="21.75">
      <c r="A110" s="240" t="s">
        <v>83</v>
      </c>
      <c r="B110" s="240"/>
      <c r="C110" s="240"/>
      <c r="D110" s="240"/>
      <c r="E110" s="113">
        <f>SUM(E108:E109)</f>
        <v>0</v>
      </c>
      <c r="F110" s="113"/>
      <c r="G110" s="113">
        <f aca="true" t="shared" si="22" ref="G110:P110">SUM(G108:G109)</f>
        <v>0</v>
      </c>
      <c r="H110" s="113">
        <f t="shared" si="22"/>
        <v>0</v>
      </c>
      <c r="I110" s="113"/>
      <c r="J110" s="113">
        <f t="shared" si="22"/>
        <v>0</v>
      </c>
      <c r="K110" s="113"/>
      <c r="L110" s="113">
        <f t="shared" si="22"/>
        <v>0</v>
      </c>
      <c r="M110" s="113"/>
      <c r="N110" s="113">
        <f t="shared" si="22"/>
        <v>0</v>
      </c>
      <c r="O110" s="113">
        <f t="shared" si="22"/>
        <v>0</v>
      </c>
      <c r="P110" s="113">
        <f t="shared" si="22"/>
        <v>0</v>
      </c>
      <c r="Q110" s="114"/>
    </row>
    <row r="111" spans="1:17" s="59" customFormat="1" ht="23.25">
      <c r="A111" s="107" t="s">
        <v>60</v>
      </c>
      <c r="B111" s="107"/>
      <c r="C111" s="108"/>
      <c r="D111" s="109"/>
      <c r="E111" s="110"/>
      <c r="F111" s="111"/>
      <c r="G111" s="118"/>
      <c r="H111" s="118"/>
      <c r="I111" s="119"/>
      <c r="J111" s="118"/>
      <c r="K111" s="119"/>
      <c r="L111" s="118"/>
      <c r="M111" s="119"/>
      <c r="N111" s="118"/>
      <c r="O111" s="118"/>
      <c r="P111" s="118"/>
      <c r="Q111" s="120"/>
    </row>
    <row r="112" spans="1:17" s="103" customFormat="1" ht="21">
      <c r="A112" s="5"/>
      <c r="B112" s="5"/>
      <c r="C112" s="5"/>
      <c r="D112" s="98"/>
      <c r="E112" s="40"/>
      <c r="F112" s="71"/>
      <c r="G112" s="68"/>
      <c r="H112" s="68"/>
      <c r="I112" s="69"/>
      <c r="J112" s="68"/>
      <c r="K112" s="69"/>
      <c r="L112" s="68"/>
      <c r="M112" s="69"/>
      <c r="N112" s="68"/>
      <c r="O112" s="68"/>
      <c r="P112" s="68"/>
      <c r="Q112" s="38"/>
    </row>
    <row r="113" spans="1:17" s="103" customFormat="1" ht="21">
      <c r="A113" s="5"/>
      <c r="B113" s="5"/>
      <c r="C113" s="5"/>
      <c r="D113" s="98"/>
      <c r="E113" s="40"/>
      <c r="F113" s="71"/>
      <c r="G113" s="68"/>
      <c r="H113" s="68"/>
      <c r="I113" s="69"/>
      <c r="J113" s="68"/>
      <c r="K113" s="69"/>
      <c r="L113" s="68"/>
      <c r="M113" s="69"/>
      <c r="N113" s="68"/>
      <c r="O113" s="68"/>
      <c r="P113" s="68"/>
      <c r="Q113" s="38"/>
    </row>
    <row r="114" spans="1:17" s="115" customFormat="1" ht="21.75">
      <c r="A114" s="240" t="s">
        <v>61</v>
      </c>
      <c r="B114" s="240"/>
      <c r="C114" s="240"/>
      <c r="D114" s="240"/>
      <c r="E114" s="121">
        <f>SUM(E112:E113)</f>
        <v>0</v>
      </c>
      <c r="F114" s="121"/>
      <c r="G114" s="121">
        <f>SUM(G112:G113)</f>
        <v>0</v>
      </c>
      <c r="H114" s="121">
        <f>SUM(H112:H113)</f>
        <v>0</v>
      </c>
      <c r="I114" s="121"/>
      <c r="J114" s="121">
        <f>SUM(J112:J113)</f>
        <v>0</v>
      </c>
      <c r="K114" s="121"/>
      <c r="L114" s="121">
        <f>SUM(L112:L113)</f>
        <v>0</v>
      </c>
      <c r="M114" s="121"/>
      <c r="N114" s="121">
        <f>SUM(N112:N113)</f>
        <v>0</v>
      </c>
      <c r="O114" s="121">
        <f>SUM(O112:O113)</f>
        <v>0</v>
      </c>
      <c r="P114" s="121">
        <f>SUM(P112:P113)</f>
        <v>0</v>
      </c>
      <c r="Q114" s="114"/>
    </row>
    <row r="115" spans="1:17" s="59" customFormat="1" ht="23.25">
      <c r="A115" s="123" t="s">
        <v>62</v>
      </c>
      <c r="B115" s="123"/>
      <c r="C115" s="122"/>
      <c r="D115" s="124"/>
      <c r="E115" s="125"/>
      <c r="F115" s="126"/>
      <c r="G115" s="118"/>
      <c r="H115" s="118"/>
      <c r="I115" s="119"/>
      <c r="J115" s="118"/>
      <c r="K115" s="119"/>
      <c r="L115" s="118"/>
      <c r="M115" s="119"/>
      <c r="N115" s="118"/>
      <c r="O115" s="118"/>
      <c r="P115" s="118"/>
      <c r="Q115" s="120"/>
    </row>
    <row r="116" spans="1:17" s="103" customFormat="1" ht="21">
      <c r="A116" s="5"/>
      <c r="B116" s="5"/>
      <c r="C116" s="5"/>
      <c r="D116" s="98"/>
      <c r="E116" s="40"/>
      <c r="F116" s="71"/>
      <c r="G116" s="68"/>
      <c r="H116" s="68"/>
      <c r="I116" s="69"/>
      <c r="J116" s="68"/>
      <c r="K116" s="69"/>
      <c r="L116" s="68"/>
      <c r="M116" s="69"/>
      <c r="N116" s="68"/>
      <c r="O116" s="68"/>
      <c r="P116" s="68"/>
      <c r="Q116" s="38"/>
    </row>
    <row r="117" spans="1:17" s="103" customFormat="1" ht="21">
      <c r="A117" s="5"/>
      <c r="B117" s="5"/>
      <c r="C117" s="5"/>
      <c r="D117" s="98"/>
      <c r="E117" s="41"/>
      <c r="F117" s="67"/>
      <c r="G117" s="68"/>
      <c r="H117" s="68"/>
      <c r="I117" s="69"/>
      <c r="J117" s="68"/>
      <c r="K117" s="69"/>
      <c r="L117" s="68"/>
      <c r="M117" s="69"/>
      <c r="N117" s="68"/>
      <c r="O117" s="68"/>
      <c r="P117" s="68"/>
      <c r="Q117" s="38"/>
    </row>
    <row r="118" spans="1:17" s="115" customFormat="1" ht="21.75">
      <c r="A118" s="240" t="s">
        <v>63</v>
      </c>
      <c r="B118" s="240"/>
      <c r="C118" s="240"/>
      <c r="D118" s="240"/>
      <c r="E118" s="113">
        <f>SUM(E116:E117)</f>
        <v>0</v>
      </c>
      <c r="F118" s="113"/>
      <c r="G118" s="113">
        <f aca="true" t="shared" si="23" ref="G118:P118">SUM(G116:G117)</f>
        <v>0</v>
      </c>
      <c r="H118" s="113">
        <f t="shared" si="23"/>
        <v>0</v>
      </c>
      <c r="I118" s="113"/>
      <c r="J118" s="113">
        <f t="shared" si="23"/>
        <v>0</v>
      </c>
      <c r="K118" s="113"/>
      <c r="L118" s="113">
        <f t="shared" si="23"/>
        <v>0</v>
      </c>
      <c r="M118" s="113"/>
      <c r="N118" s="113">
        <f t="shared" si="23"/>
        <v>0</v>
      </c>
      <c r="O118" s="113">
        <f t="shared" si="23"/>
        <v>0</v>
      </c>
      <c r="P118" s="113">
        <f t="shared" si="23"/>
        <v>0</v>
      </c>
      <c r="Q118" s="114"/>
    </row>
    <row r="119" spans="1:17" s="59" customFormat="1" ht="23.25">
      <c r="A119" s="107" t="s">
        <v>64</v>
      </c>
      <c r="B119" s="107"/>
      <c r="C119" s="108"/>
      <c r="D119" s="109"/>
      <c r="E119" s="110"/>
      <c r="F119" s="111"/>
      <c r="G119" s="118"/>
      <c r="H119" s="118"/>
      <c r="I119" s="119"/>
      <c r="J119" s="118"/>
      <c r="K119" s="119"/>
      <c r="L119" s="118"/>
      <c r="M119" s="119"/>
      <c r="N119" s="118"/>
      <c r="O119" s="118"/>
      <c r="P119" s="118"/>
      <c r="Q119" s="120"/>
    </row>
    <row r="120" spans="1:19" s="103" customFormat="1" ht="21">
      <c r="A120" s="43"/>
      <c r="B120" s="43"/>
      <c r="C120" s="43"/>
      <c r="D120" s="97"/>
      <c r="E120" s="41"/>
      <c r="F120" s="67"/>
      <c r="G120" s="68"/>
      <c r="H120" s="68"/>
      <c r="I120" s="69"/>
      <c r="J120" s="68"/>
      <c r="K120" s="69"/>
      <c r="L120" s="68"/>
      <c r="M120" s="69"/>
      <c r="N120" s="68"/>
      <c r="O120" s="68"/>
      <c r="P120" s="68"/>
      <c r="Q120" s="38"/>
      <c r="R120" s="191"/>
      <c r="S120" s="191"/>
    </row>
    <row r="121" spans="1:17" s="103" customFormat="1" ht="21">
      <c r="A121" s="5"/>
      <c r="B121" s="5"/>
      <c r="C121" s="5"/>
      <c r="D121" s="98"/>
      <c r="E121" s="40"/>
      <c r="F121" s="71"/>
      <c r="G121" s="68"/>
      <c r="H121" s="68"/>
      <c r="I121" s="69"/>
      <c r="J121" s="68"/>
      <c r="K121" s="69"/>
      <c r="L121" s="68"/>
      <c r="M121" s="69"/>
      <c r="N121" s="68"/>
      <c r="O121" s="68"/>
      <c r="P121" s="68"/>
      <c r="Q121" s="38"/>
    </row>
    <row r="122" spans="1:17" s="115" customFormat="1" ht="21.75">
      <c r="A122" s="240" t="s">
        <v>65</v>
      </c>
      <c r="B122" s="240"/>
      <c r="C122" s="240"/>
      <c r="D122" s="240"/>
      <c r="E122" s="121">
        <f>SUM(E120:E121)</f>
        <v>0</v>
      </c>
      <c r="F122" s="121"/>
      <c r="G122" s="121">
        <f>SUM(G120:G121)</f>
        <v>0</v>
      </c>
      <c r="H122" s="121">
        <f>SUM(H120:H121)</f>
        <v>0</v>
      </c>
      <c r="I122" s="121"/>
      <c r="J122" s="121">
        <f>SUM(J120:J121)</f>
        <v>0</v>
      </c>
      <c r="K122" s="121"/>
      <c r="L122" s="121">
        <f>SUM(L120:L121)</f>
        <v>0</v>
      </c>
      <c r="M122" s="121"/>
      <c r="N122" s="121">
        <f>SUM(N120:N121)</f>
        <v>0</v>
      </c>
      <c r="O122" s="121">
        <f>SUM(O120:O121)</f>
        <v>0</v>
      </c>
      <c r="P122" s="121">
        <f>SUM(P120:P121)</f>
        <v>0</v>
      </c>
      <c r="Q122" s="114"/>
    </row>
    <row r="123" spans="1:17" s="59" customFormat="1" ht="23.25">
      <c r="A123" s="107" t="s">
        <v>66</v>
      </c>
      <c r="B123" s="107"/>
      <c r="C123" s="108"/>
      <c r="D123" s="109"/>
      <c r="E123" s="110"/>
      <c r="F123" s="111"/>
      <c r="G123" s="118"/>
      <c r="H123" s="118"/>
      <c r="I123" s="119"/>
      <c r="J123" s="118"/>
      <c r="K123" s="119"/>
      <c r="L123" s="118"/>
      <c r="M123" s="119"/>
      <c r="N123" s="118"/>
      <c r="O123" s="118"/>
      <c r="P123" s="118"/>
      <c r="Q123" s="120"/>
    </row>
    <row r="124" spans="1:16" s="103" customFormat="1" ht="84">
      <c r="A124" s="43"/>
      <c r="B124" s="43" t="s">
        <v>642</v>
      </c>
      <c r="C124" s="43" t="s">
        <v>645</v>
      </c>
      <c r="D124" s="97" t="s">
        <v>646</v>
      </c>
      <c r="E124" s="68">
        <v>33000</v>
      </c>
      <c r="F124" s="67">
        <v>0.16</v>
      </c>
      <c r="G124" s="68">
        <f>+E124*F124</f>
        <v>5280</v>
      </c>
      <c r="H124" s="68">
        <v>0</v>
      </c>
      <c r="I124" s="69">
        <v>0.08</v>
      </c>
      <c r="J124" s="68">
        <f>E124*I124</f>
        <v>2640</v>
      </c>
      <c r="K124" s="69">
        <v>0.05</v>
      </c>
      <c r="L124" s="68">
        <f>+E124*K124</f>
        <v>1650</v>
      </c>
      <c r="M124" s="69">
        <v>0.03</v>
      </c>
      <c r="N124" s="68">
        <f>+E124*M124</f>
        <v>990</v>
      </c>
      <c r="O124" s="68">
        <f>SUM(J124+L124+N124)</f>
        <v>5280</v>
      </c>
      <c r="P124" s="68">
        <f>+E124-O124</f>
        <v>27720</v>
      </c>
    </row>
    <row r="125" spans="1:17" s="103" customFormat="1" ht="21">
      <c r="A125" s="5"/>
      <c r="B125" s="5"/>
      <c r="C125" s="5"/>
      <c r="D125" s="98"/>
      <c r="E125" s="39"/>
      <c r="F125" s="71"/>
      <c r="G125" s="68"/>
      <c r="H125" s="68"/>
      <c r="I125" s="69"/>
      <c r="J125" s="68"/>
      <c r="K125" s="69"/>
      <c r="L125" s="68"/>
      <c r="M125" s="69"/>
      <c r="N125" s="68"/>
      <c r="O125" s="68"/>
      <c r="P125" s="68"/>
      <c r="Q125" s="38"/>
    </row>
    <row r="126" spans="1:17" s="115" customFormat="1" ht="21.75">
      <c r="A126" s="240" t="s">
        <v>67</v>
      </c>
      <c r="B126" s="240"/>
      <c r="C126" s="240"/>
      <c r="D126" s="240"/>
      <c r="E126" s="121">
        <f>SUM(E124:E125)</f>
        <v>33000</v>
      </c>
      <c r="F126" s="121"/>
      <c r="G126" s="121">
        <f>SUM(G124:G125)</f>
        <v>5280</v>
      </c>
      <c r="H126" s="121">
        <f>SUM(H124:H125)</f>
        <v>0</v>
      </c>
      <c r="I126" s="121"/>
      <c r="J126" s="121">
        <f>SUM(J124:J125)</f>
        <v>2640</v>
      </c>
      <c r="K126" s="121"/>
      <c r="L126" s="121">
        <f>SUM(L124:L125)</f>
        <v>1650</v>
      </c>
      <c r="M126" s="121"/>
      <c r="N126" s="121">
        <f>SUM(N124:N125)</f>
        <v>990</v>
      </c>
      <c r="O126" s="121">
        <f>SUM(O124:O125)</f>
        <v>5280</v>
      </c>
      <c r="P126" s="121">
        <f>SUM(P124:P125)</f>
        <v>27720</v>
      </c>
      <c r="Q126" s="114"/>
    </row>
    <row r="127" spans="1:17" s="59" customFormat="1" ht="23.25">
      <c r="A127" s="108" t="s">
        <v>68</v>
      </c>
      <c r="B127" s="108"/>
      <c r="C127" s="108"/>
      <c r="D127" s="109"/>
      <c r="E127" s="110"/>
      <c r="F127" s="111"/>
      <c r="G127" s="118"/>
      <c r="H127" s="118"/>
      <c r="I127" s="119"/>
      <c r="J127" s="118"/>
      <c r="K127" s="119"/>
      <c r="L127" s="118"/>
      <c r="M127" s="119"/>
      <c r="N127" s="118"/>
      <c r="O127" s="118"/>
      <c r="P127" s="118"/>
      <c r="Q127" s="120"/>
    </row>
    <row r="128" spans="1:17" s="103" customFormat="1" ht="21">
      <c r="A128" s="5"/>
      <c r="B128" s="5"/>
      <c r="C128" s="5"/>
      <c r="D128" s="98"/>
      <c r="E128" s="39"/>
      <c r="F128" s="71"/>
      <c r="G128" s="68"/>
      <c r="H128" s="68"/>
      <c r="I128" s="69"/>
      <c r="J128" s="68"/>
      <c r="K128" s="69"/>
      <c r="L128" s="68"/>
      <c r="M128" s="69"/>
      <c r="N128" s="68"/>
      <c r="O128" s="68"/>
      <c r="P128" s="68"/>
      <c r="Q128" s="38"/>
    </row>
    <row r="129" spans="1:17" s="103" customFormat="1" ht="21">
      <c r="A129" s="5"/>
      <c r="B129" s="5"/>
      <c r="C129" s="5"/>
      <c r="D129" s="98"/>
      <c r="E129" s="39"/>
      <c r="F129" s="71"/>
      <c r="G129" s="68"/>
      <c r="H129" s="68"/>
      <c r="I129" s="69"/>
      <c r="J129" s="68"/>
      <c r="K129" s="69"/>
      <c r="L129" s="68"/>
      <c r="M129" s="69"/>
      <c r="N129" s="68"/>
      <c r="O129" s="68"/>
      <c r="P129" s="68"/>
      <c r="Q129" s="38"/>
    </row>
    <row r="130" spans="1:17" s="115" customFormat="1" ht="21.75">
      <c r="A130" s="240" t="s">
        <v>69</v>
      </c>
      <c r="B130" s="240"/>
      <c r="C130" s="240"/>
      <c r="D130" s="240"/>
      <c r="E130" s="121">
        <f>SUM(E128:E129)</f>
        <v>0</v>
      </c>
      <c r="F130" s="121"/>
      <c r="G130" s="121">
        <f>SUM(G128:G129)</f>
        <v>0</v>
      </c>
      <c r="H130" s="121">
        <f>SUM(H128:H129)</f>
        <v>0</v>
      </c>
      <c r="I130" s="121"/>
      <c r="J130" s="121">
        <f>SUM(J128:J129)</f>
        <v>0</v>
      </c>
      <c r="K130" s="121"/>
      <c r="L130" s="121">
        <f>SUM(L128:L129)</f>
        <v>0</v>
      </c>
      <c r="M130" s="121"/>
      <c r="N130" s="121">
        <f>SUM(N128:N129)</f>
        <v>0</v>
      </c>
      <c r="O130" s="121">
        <f>SUM(O128:O129)</f>
        <v>0</v>
      </c>
      <c r="P130" s="121">
        <f>SUM(P128:P129)</f>
        <v>0</v>
      </c>
      <c r="Q130" s="114"/>
    </row>
    <row r="131" spans="1:17" s="59" customFormat="1" ht="23.25">
      <c r="A131" s="122" t="s">
        <v>70</v>
      </c>
      <c r="B131" s="122"/>
      <c r="C131" s="122"/>
      <c r="D131" s="124"/>
      <c r="E131" s="125"/>
      <c r="F131" s="126"/>
      <c r="G131" s="118"/>
      <c r="H131" s="118"/>
      <c r="I131" s="119"/>
      <c r="J131" s="118"/>
      <c r="K131" s="119"/>
      <c r="L131" s="118"/>
      <c r="M131" s="119"/>
      <c r="N131" s="118"/>
      <c r="O131" s="118"/>
      <c r="P131" s="118"/>
      <c r="Q131" s="120"/>
    </row>
    <row r="132" spans="1:17" s="103" customFormat="1" ht="21">
      <c r="A132" s="5"/>
      <c r="B132" s="5"/>
      <c r="C132" s="5"/>
      <c r="D132" s="98"/>
      <c r="E132" s="40"/>
      <c r="F132" s="71"/>
      <c r="G132" s="68"/>
      <c r="H132" s="68"/>
      <c r="I132" s="69"/>
      <c r="J132" s="68"/>
      <c r="K132" s="69"/>
      <c r="L132" s="68"/>
      <c r="M132" s="69"/>
      <c r="N132" s="68"/>
      <c r="O132" s="68"/>
      <c r="P132" s="68"/>
      <c r="Q132" s="38"/>
    </row>
    <row r="133" spans="1:17" s="103" customFormat="1" ht="21">
      <c r="A133" s="5"/>
      <c r="B133" s="5"/>
      <c r="C133" s="5"/>
      <c r="D133" s="98"/>
      <c r="E133" s="40"/>
      <c r="F133" s="71"/>
      <c r="G133" s="68"/>
      <c r="H133" s="68"/>
      <c r="I133" s="69"/>
      <c r="J133" s="68"/>
      <c r="K133" s="69"/>
      <c r="L133" s="68"/>
      <c r="M133" s="69"/>
      <c r="N133" s="68"/>
      <c r="O133" s="68"/>
      <c r="P133" s="68"/>
      <c r="Q133" s="38"/>
    </row>
    <row r="134" spans="1:17" s="115" customFormat="1" ht="21.75">
      <c r="A134" s="240" t="s">
        <v>71</v>
      </c>
      <c r="B134" s="240"/>
      <c r="C134" s="240"/>
      <c r="D134" s="240"/>
      <c r="E134" s="113">
        <f>SUM(E132:E133)</f>
        <v>0</v>
      </c>
      <c r="F134" s="113"/>
      <c r="G134" s="113">
        <f aca="true" t="shared" si="24" ref="G134:P134">SUM(G132:G133)</f>
        <v>0</v>
      </c>
      <c r="H134" s="113">
        <f t="shared" si="24"/>
        <v>0</v>
      </c>
      <c r="I134" s="113"/>
      <c r="J134" s="113">
        <f t="shared" si="24"/>
        <v>0</v>
      </c>
      <c r="K134" s="113"/>
      <c r="L134" s="113">
        <f t="shared" si="24"/>
        <v>0</v>
      </c>
      <c r="M134" s="113"/>
      <c r="N134" s="113">
        <f t="shared" si="24"/>
        <v>0</v>
      </c>
      <c r="O134" s="113">
        <f t="shared" si="24"/>
        <v>0</v>
      </c>
      <c r="P134" s="113">
        <f t="shared" si="24"/>
        <v>0</v>
      </c>
      <c r="Q134" s="114"/>
    </row>
    <row r="135" spans="1:17" s="59" customFormat="1" ht="23.25">
      <c r="A135" s="122" t="s">
        <v>74</v>
      </c>
      <c r="B135" s="122"/>
      <c r="C135" s="122"/>
      <c r="D135" s="124"/>
      <c r="E135" s="125"/>
      <c r="F135" s="126"/>
      <c r="G135" s="118"/>
      <c r="H135" s="118"/>
      <c r="I135" s="119"/>
      <c r="J135" s="118"/>
      <c r="K135" s="119"/>
      <c r="L135" s="118"/>
      <c r="M135" s="119"/>
      <c r="N135" s="118"/>
      <c r="O135" s="118"/>
      <c r="P135" s="118"/>
      <c r="Q135" s="120"/>
    </row>
    <row r="136" spans="1:17" s="59" customFormat="1" ht="23.25">
      <c r="A136" s="42"/>
      <c r="B136" s="5"/>
      <c r="C136" s="5"/>
      <c r="D136" s="98"/>
      <c r="E136" s="40"/>
      <c r="F136" s="71"/>
      <c r="G136" s="68"/>
      <c r="H136" s="68"/>
      <c r="I136" s="69"/>
      <c r="J136" s="68"/>
      <c r="K136" s="69"/>
      <c r="L136" s="68"/>
      <c r="M136" s="69"/>
      <c r="N136" s="68"/>
      <c r="O136" s="68"/>
      <c r="P136" s="68"/>
      <c r="Q136" s="38"/>
    </row>
    <row r="137" spans="1:17" s="59" customFormat="1" ht="23.25">
      <c r="A137" s="5"/>
      <c r="B137" s="5"/>
      <c r="C137" s="5"/>
      <c r="D137" s="98"/>
      <c r="E137" s="39"/>
      <c r="F137" s="71"/>
      <c r="G137" s="68"/>
      <c r="H137" s="68"/>
      <c r="I137" s="69"/>
      <c r="J137" s="68"/>
      <c r="K137" s="69"/>
      <c r="L137" s="68"/>
      <c r="M137" s="69"/>
      <c r="N137" s="68"/>
      <c r="O137" s="68"/>
      <c r="P137" s="68"/>
      <c r="Q137" s="38"/>
    </row>
    <row r="138" spans="1:17" s="115" customFormat="1" ht="21.75">
      <c r="A138" s="240" t="s">
        <v>75</v>
      </c>
      <c r="B138" s="240"/>
      <c r="C138" s="240"/>
      <c r="D138" s="240"/>
      <c r="E138" s="113">
        <f>SUM(E136:E137)</f>
        <v>0</v>
      </c>
      <c r="F138" s="113"/>
      <c r="G138" s="113">
        <f aca="true" t="shared" si="25" ref="G138:P138">SUM(G136:G137)</f>
        <v>0</v>
      </c>
      <c r="H138" s="113">
        <f t="shared" si="25"/>
        <v>0</v>
      </c>
      <c r="I138" s="113"/>
      <c r="J138" s="113">
        <f t="shared" si="25"/>
        <v>0</v>
      </c>
      <c r="K138" s="113"/>
      <c r="L138" s="113">
        <f t="shared" si="25"/>
        <v>0</v>
      </c>
      <c r="M138" s="113"/>
      <c r="N138" s="113">
        <f t="shared" si="25"/>
        <v>0</v>
      </c>
      <c r="O138" s="113">
        <f t="shared" si="25"/>
        <v>0</v>
      </c>
      <c r="P138" s="113">
        <f t="shared" si="25"/>
        <v>0</v>
      </c>
      <c r="Q138" s="114"/>
    </row>
    <row r="139" spans="1:17" s="59" customFormat="1" ht="23.25">
      <c r="A139" s="107" t="s">
        <v>76</v>
      </c>
      <c r="B139" s="107"/>
      <c r="C139" s="108"/>
      <c r="D139" s="109"/>
      <c r="E139" s="110"/>
      <c r="F139" s="111"/>
      <c r="G139" s="118"/>
      <c r="H139" s="118"/>
      <c r="I139" s="119"/>
      <c r="J139" s="118"/>
      <c r="K139" s="119"/>
      <c r="L139" s="118"/>
      <c r="M139" s="119"/>
      <c r="N139" s="118"/>
      <c r="O139" s="118"/>
      <c r="P139" s="118"/>
      <c r="Q139" s="120"/>
    </row>
    <row r="140" spans="1:16" s="103" customFormat="1" ht="105">
      <c r="A140" s="43"/>
      <c r="B140" s="43" t="s">
        <v>647</v>
      </c>
      <c r="C140" s="43" t="s">
        <v>648</v>
      </c>
      <c r="D140" s="97" t="s">
        <v>649</v>
      </c>
      <c r="E140" s="68">
        <v>744500</v>
      </c>
      <c r="F140" s="67">
        <v>0.06</v>
      </c>
      <c r="G140" s="68">
        <v>0</v>
      </c>
      <c r="H140" s="68">
        <f>+E140*F140</f>
        <v>44670</v>
      </c>
      <c r="I140" s="70">
        <v>0.025</v>
      </c>
      <c r="J140" s="68">
        <f>E140*I140</f>
        <v>18612.5</v>
      </c>
      <c r="K140" s="69">
        <v>0.02</v>
      </c>
      <c r="L140" s="68">
        <f>+E140*K140</f>
        <v>14890</v>
      </c>
      <c r="M140" s="70">
        <v>0.015</v>
      </c>
      <c r="N140" s="68">
        <f>+E140*M140</f>
        <v>11167.5</v>
      </c>
      <c r="O140" s="68">
        <f>SUM(J140+L140+N140)</f>
        <v>44670</v>
      </c>
      <c r="P140" s="68">
        <f>+E140-O140</f>
        <v>699830</v>
      </c>
    </row>
    <row r="141" spans="1:17" s="59" customFormat="1" ht="23.25">
      <c r="A141" s="5"/>
      <c r="B141" s="5"/>
      <c r="C141" s="5"/>
      <c r="D141" s="98"/>
      <c r="E141" s="40"/>
      <c r="F141" s="71"/>
      <c r="G141" s="68"/>
      <c r="H141" s="68"/>
      <c r="I141" s="69"/>
      <c r="J141" s="68"/>
      <c r="K141" s="69"/>
      <c r="L141" s="68"/>
      <c r="M141" s="69"/>
      <c r="N141" s="68"/>
      <c r="O141" s="68"/>
      <c r="P141" s="68"/>
      <c r="Q141" s="38"/>
    </row>
    <row r="142" spans="1:17" s="115" customFormat="1" ht="21.75">
      <c r="A142" s="240" t="s">
        <v>77</v>
      </c>
      <c r="B142" s="240"/>
      <c r="C142" s="240"/>
      <c r="D142" s="240"/>
      <c r="E142" s="113">
        <f>SUM(E140:E141)</f>
        <v>744500</v>
      </c>
      <c r="F142" s="113"/>
      <c r="G142" s="113">
        <f>SUM(G140:G141)</f>
        <v>0</v>
      </c>
      <c r="H142" s="113">
        <f>SUM(H140:H141)</f>
        <v>44670</v>
      </c>
      <c r="I142" s="113"/>
      <c r="J142" s="113">
        <f>SUM(J140:J141)</f>
        <v>18612.5</v>
      </c>
      <c r="K142" s="113"/>
      <c r="L142" s="113">
        <f>SUM(L140:L141)</f>
        <v>14890</v>
      </c>
      <c r="M142" s="113"/>
      <c r="N142" s="113">
        <f>SUM(N140:N141)</f>
        <v>11167.5</v>
      </c>
      <c r="O142" s="113">
        <f>SUM(O140:O141)</f>
        <v>44670</v>
      </c>
      <c r="P142" s="113">
        <f>SUM(P140:P141)</f>
        <v>699830</v>
      </c>
      <c r="Q142" s="114"/>
    </row>
    <row r="143" spans="1:17" s="59" customFormat="1" ht="23.25">
      <c r="A143" s="127" t="s">
        <v>78</v>
      </c>
      <c r="B143" s="128"/>
      <c r="C143" s="128"/>
      <c r="D143" s="129"/>
      <c r="E143" s="110"/>
      <c r="F143" s="111"/>
      <c r="G143" s="118"/>
      <c r="H143" s="118"/>
      <c r="I143" s="119"/>
      <c r="J143" s="118"/>
      <c r="K143" s="119"/>
      <c r="L143" s="118"/>
      <c r="M143" s="119"/>
      <c r="N143" s="118"/>
      <c r="O143" s="118"/>
      <c r="P143" s="118"/>
      <c r="Q143" s="120"/>
    </row>
    <row r="144" spans="1:17" s="59" customFormat="1" ht="23.25">
      <c r="A144" s="5"/>
      <c r="B144" s="5"/>
      <c r="C144" s="5"/>
      <c r="D144" s="98"/>
      <c r="E144" s="40"/>
      <c r="F144" s="71"/>
      <c r="G144" s="68"/>
      <c r="H144" s="68"/>
      <c r="I144" s="69"/>
      <c r="J144" s="68"/>
      <c r="K144" s="69"/>
      <c r="L144" s="68"/>
      <c r="M144" s="69"/>
      <c r="N144" s="68"/>
      <c r="O144" s="68"/>
      <c r="P144" s="68"/>
      <c r="Q144" s="38"/>
    </row>
    <row r="145" spans="1:17" s="59" customFormat="1" ht="23.25">
      <c r="A145" s="5"/>
      <c r="B145" s="5"/>
      <c r="C145" s="5"/>
      <c r="D145" s="98"/>
      <c r="E145" s="40"/>
      <c r="F145" s="71"/>
      <c r="G145" s="68"/>
      <c r="H145" s="68"/>
      <c r="I145" s="69"/>
      <c r="J145" s="68"/>
      <c r="K145" s="69"/>
      <c r="L145" s="68"/>
      <c r="M145" s="69"/>
      <c r="N145" s="68"/>
      <c r="O145" s="68"/>
      <c r="P145" s="68"/>
      <c r="Q145" s="38"/>
    </row>
    <row r="146" spans="1:17" s="115" customFormat="1" ht="21.75">
      <c r="A146" s="240" t="s">
        <v>79</v>
      </c>
      <c r="B146" s="240"/>
      <c r="C146" s="240"/>
      <c r="D146" s="240"/>
      <c r="E146" s="113">
        <f>SUM(E144:E145)</f>
        <v>0</v>
      </c>
      <c r="F146" s="113"/>
      <c r="G146" s="113">
        <f>SUM(G144:G145)</f>
        <v>0</v>
      </c>
      <c r="H146" s="113">
        <f>SUM(H144:H145)</f>
        <v>0</v>
      </c>
      <c r="I146" s="113"/>
      <c r="J146" s="113">
        <f>SUM(J144:J145)</f>
        <v>0</v>
      </c>
      <c r="K146" s="113"/>
      <c r="L146" s="113">
        <f>SUM(L144:L145)</f>
        <v>0</v>
      </c>
      <c r="M146" s="113"/>
      <c r="N146" s="113">
        <f>SUM(N144:N145)</f>
        <v>0</v>
      </c>
      <c r="O146" s="113">
        <f>SUM(O144:O145)</f>
        <v>0</v>
      </c>
      <c r="P146" s="113">
        <f>SUM(P144:P145)</f>
        <v>0</v>
      </c>
      <c r="Q146" s="114"/>
    </row>
    <row r="147" spans="1:17" s="59" customFormat="1" ht="23.25">
      <c r="A147" s="108" t="s">
        <v>84</v>
      </c>
      <c r="B147" s="108"/>
      <c r="C147" s="108"/>
      <c r="D147" s="109"/>
      <c r="E147" s="130"/>
      <c r="F147" s="111"/>
      <c r="G147" s="118"/>
      <c r="H147" s="118"/>
      <c r="I147" s="119"/>
      <c r="J147" s="118"/>
      <c r="K147" s="119"/>
      <c r="L147" s="118"/>
      <c r="M147" s="119"/>
      <c r="N147" s="118"/>
      <c r="O147" s="118"/>
      <c r="P147" s="118"/>
      <c r="Q147" s="120"/>
    </row>
    <row r="148" spans="1:16" s="103" customFormat="1" ht="84">
      <c r="A148" s="43"/>
      <c r="B148" s="43" t="s">
        <v>402</v>
      </c>
      <c r="C148" s="43" t="s">
        <v>403</v>
      </c>
      <c r="D148" s="97" t="s">
        <v>404</v>
      </c>
      <c r="E148" s="68">
        <v>505500</v>
      </c>
      <c r="F148" s="67">
        <v>0.16</v>
      </c>
      <c r="G148" s="68">
        <f>+E148*F148</f>
        <v>80880</v>
      </c>
      <c r="H148" s="68">
        <v>0</v>
      </c>
      <c r="I148" s="69">
        <v>0.08</v>
      </c>
      <c r="J148" s="68">
        <f>E148*I148</f>
        <v>40440</v>
      </c>
      <c r="K148" s="69">
        <v>0.05</v>
      </c>
      <c r="L148" s="68">
        <f>+E148*K148</f>
        <v>25275</v>
      </c>
      <c r="M148" s="69">
        <v>0.03</v>
      </c>
      <c r="N148" s="68">
        <f>+E148*M148</f>
        <v>15165</v>
      </c>
      <c r="O148" s="68">
        <f>SUM(J148+L148+N148)</f>
        <v>80880</v>
      </c>
      <c r="P148" s="68">
        <f aca="true" t="shared" si="26" ref="P148:P164">+E148-O148</f>
        <v>424620</v>
      </c>
    </row>
    <row r="149" spans="1:16" s="103" customFormat="1" ht="84">
      <c r="A149" s="43"/>
      <c r="B149" s="43" t="s">
        <v>405</v>
      </c>
      <c r="C149" s="43" t="s">
        <v>406</v>
      </c>
      <c r="D149" s="97" t="s">
        <v>407</v>
      </c>
      <c r="E149" s="68">
        <v>820000</v>
      </c>
      <c r="F149" s="67">
        <v>0.06</v>
      </c>
      <c r="G149" s="68">
        <v>0</v>
      </c>
      <c r="H149" s="68">
        <f>+E149*F149</f>
        <v>49200</v>
      </c>
      <c r="I149" s="70">
        <v>0.025</v>
      </c>
      <c r="J149" s="68">
        <f>E149*I149</f>
        <v>20500</v>
      </c>
      <c r="K149" s="69">
        <v>0.02</v>
      </c>
      <c r="L149" s="68">
        <f>+E149*K149</f>
        <v>16400</v>
      </c>
      <c r="M149" s="70">
        <v>0.015</v>
      </c>
      <c r="N149" s="68">
        <f>+E149*M149</f>
        <v>12300</v>
      </c>
      <c r="O149" s="68">
        <f>SUM(J149+L149+N149)</f>
        <v>49200</v>
      </c>
      <c r="P149" s="68">
        <f t="shared" si="26"/>
        <v>770800</v>
      </c>
    </row>
    <row r="150" spans="1:16" s="103" customFormat="1" ht="84">
      <c r="A150" s="43"/>
      <c r="B150" s="43" t="s">
        <v>408</v>
      </c>
      <c r="C150" s="43" t="s">
        <v>409</v>
      </c>
      <c r="D150" s="97" t="s">
        <v>410</v>
      </c>
      <c r="E150" s="68">
        <v>14300000</v>
      </c>
      <c r="F150" s="69" t="s">
        <v>105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f t="shared" si="26"/>
        <v>14300000</v>
      </c>
    </row>
    <row r="151" spans="1:16" s="103" customFormat="1" ht="84">
      <c r="A151" s="43"/>
      <c r="B151" s="43" t="s">
        <v>408</v>
      </c>
      <c r="C151" s="43" t="s">
        <v>411</v>
      </c>
      <c r="D151" s="97" t="s">
        <v>412</v>
      </c>
      <c r="E151" s="68">
        <v>3575000</v>
      </c>
      <c r="F151" s="69" t="s">
        <v>105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f t="shared" si="26"/>
        <v>3575000</v>
      </c>
    </row>
    <row r="152" spans="1:16" s="103" customFormat="1" ht="84">
      <c r="A152" s="43"/>
      <c r="B152" s="43" t="s">
        <v>408</v>
      </c>
      <c r="C152" s="43" t="s">
        <v>413</v>
      </c>
      <c r="D152" s="97" t="s">
        <v>414</v>
      </c>
      <c r="E152" s="68">
        <v>3575000</v>
      </c>
      <c r="F152" s="69" t="s">
        <v>105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f t="shared" si="26"/>
        <v>3575000</v>
      </c>
    </row>
    <row r="153" spans="1:16" s="103" customFormat="1" ht="84">
      <c r="A153" s="43"/>
      <c r="B153" s="43" t="s">
        <v>408</v>
      </c>
      <c r="C153" s="43" t="s">
        <v>415</v>
      </c>
      <c r="D153" s="97" t="s">
        <v>416</v>
      </c>
      <c r="E153" s="68">
        <v>171800</v>
      </c>
      <c r="F153" s="67">
        <v>0.16</v>
      </c>
      <c r="G153" s="68">
        <f>+E153*F153</f>
        <v>27488</v>
      </c>
      <c r="H153" s="68">
        <v>0</v>
      </c>
      <c r="I153" s="69">
        <v>0.08</v>
      </c>
      <c r="J153" s="68">
        <f>E153*I153</f>
        <v>13744</v>
      </c>
      <c r="K153" s="69">
        <v>0.05</v>
      </c>
      <c r="L153" s="68">
        <f>+E153*K153</f>
        <v>8590</v>
      </c>
      <c r="M153" s="69">
        <v>0.03</v>
      </c>
      <c r="N153" s="68">
        <f>+E153*M153</f>
        <v>5154</v>
      </c>
      <c r="O153" s="68">
        <f>SUM(J153+L153+N153)</f>
        <v>27488</v>
      </c>
      <c r="P153" s="68">
        <f t="shared" si="26"/>
        <v>144312</v>
      </c>
    </row>
    <row r="154" spans="1:16" s="103" customFormat="1" ht="84">
      <c r="A154" s="43"/>
      <c r="B154" s="43" t="s">
        <v>417</v>
      </c>
      <c r="C154" s="43" t="s">
        <v>418</v>
      </c>
      <c r="D154" s="97" t="s">
        <v>419</v>
      </c>
      <c r="E154" s="68">
        <v>3575000</v>
      </c>
      <c r="F154" s="69" t="s">
        <v>105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f t="shared" si="26"/>
        <v>3575000</v>
      </c>
    </row>
    <row r="155" spans="1:16" s="103" customFormat="1" ht="84">
      <c r="A155" s="43"/>
      <c r="B155" s="43" t="s">
        <v>417</v>
      </c>
      <c r="C155" s="43" t="s">
        <v>420</v>
      </c>
      <c r="D155" s="97" t="s">
        <v>421</v>
      </c>
      <c r="E155" s="68">
        <v>14300000</v>
      </c>
      <c r="F155" s="69" t="s">
        <v>105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f t="shared" si="26"/>
        <v>14300000</v>
      </c>
    </row>
    <row r="156" spans="1:16" s="103" customFormat="1" ht="84">
      <c r="A156" s="43"/>
      <c r="B156" s="43" t="s">
        <v>422</v>
      </c>
      <c r="C156" s="43" t="s">
        <v>423</v>
      </c>
      <c r="D156" s="97" t="s">
        <v>424</v>
      </c>
      <c r="E156" s="68">
        <v>314500</v>
      </c>
      <c r="F156" s="67">
        <v>0.16</v>
      </c>
      <c r="G156" s="68">
        <f>+E156*F156</f>
        <v>50320</v>
      </c>
      <c r="H156" s="68">
        <v>0</v>
      </c>
      <c r="I156" s="69">
        <v>0.08</v>
      </c>
      <c r="J156" s="68">
        <f>E156*I156</f>
        <v>25160</v>
      </c>
      <c r="K156" s="69">
        <v>0.05</v>
      </c>
      <c r="L156" s="68">
        <f>+E156*K156</f>
        <v>15725</v>
      </c>
      <c r="M156" s="69">
        <v>0.03</v>
      </c>
      <c r="N156" s="68">
        <f>+E156*M156</f>
        <v>9435</v>
      </c>
      <c r="O156" s="68">
        <f>SUM(J156+L156+N156)</f>
        <v>50320</v>
      </c>
      <c r="P156" s="68">
        <f t="shared" si="26"/>
        <v>264180</v>
      </c>
    </row>
    <row r="157" spans="1:16" s="103" customFormat="1" ht="84">
      <c r="A157" s="43"/>
      <c r="B157" s="43" t="s">
        <v>425</v>
      </c>
      <c r="C157" s="43" t="s">
        <v>426</v>
      </c>
      <c r="D157" s="97" t="s">
        <v>427</v>
      </c>
      <c r="E157" s="68">
        <v>3575000</v>
      </c>
      <c r="F157" s="69" t="s">
        <v>105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f t="shared" si="26"/>
        <v>3575000</v>
      </c>
    </row>
    <row r="158" spans="1:16" s="103" customFormat="1" ht="84">
      <c r="A158" s="43"/>
      <c r="B158" s="43" t="s">
        <v>425</v>
      </c>
      <c r="C158" s="43" t="s">
        <v>428</v>
      </c>
      <c r="D158" s="97" t="s">
        <v>429</v>
      </c>
      <c r="E158" s="68">
        <v>14300000</v>
      </c>
      <c r="F158" s="69" t="s">
        <v>105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f t="shared" si="26"/>
        <v>14300000</v>
      </c>
    </row>
    <row r="159" spans="1:16" s="103" customFormat="1" ht="84">
      <c r="A159" s="43"/>
      <c r="B159" s="43" t="s">
        <v>430</v>
      </c>
      <c r="C159" s="43" t="s">
        <v>431</v>
      </c>
      <c r="D159" s="97" t="s">
        <v>432</v>
      </c>
      <c r="E159" s="68">
        <v>319800</v>
      </c>
      <c r="F159" s="67">
        <v>0.06</v>
      </c>
      <c r="G159" s="68">
        <v>0</v>
      </c>
      <c r="H159" s="68">
        <f>+E159*F159</f>
        <v>19188</v>
      </c>
      <c r="I159" s="70">
        <v>0.025</v>
      </c>
      <c r="J159" s="68">
        <f aca="true" t="shared" si="27" ref="J159:J164">E159*I159</f>
        <v>7995</v>
      </c>
      <c r="K159" s="69">
        <v>0.02</v>
      </c>
      <c r="L159" s="68">
        <f aca="true" t="shared" si="28" ref="L159:L164">+E159*K159</f>
        <v>6396</v>
      </c>
      <c r="M159" s="70">
        <v>0.015</v>
      </c>
      <c r="N159" s="68">
        <f aca="true" t="shared" si="29" ref="N159:N164">+E159*M159</f>
        <v>4797</v>
      </c>
      <c r="O159" s="68">
        <f aca="true" t="shared" si="30" ref="O159:O164">SUM(J159+L159+N159)</f>
        <v>19188</v>
      </c>
      <c r="P159" s="68">
        <f t="shared" si="26"/>
        <v>300612</v>
      </c>
    </row>
    <row r="160" spans="1:16" s="103" customFormat="1" ht="84">
      <c r="A160" s="43"/>
      <c r="B160" s="43" t="s">
        <v>517</v>
      </c>
      <c r="C160" s="43" t="s">
        <v>518</v>
      </c>
      <c r="D160" s="97" t="s">
        <v>519</v>
      </c>
      <c r="E160" s="68">
        <v>314500</v>
      </c>
      <c r="F160" s="67">
        <v>0.16</v>
      </c>
      <c r="G160" s="68">
        <f>+E160*F160</f>
        <v>50320</v>
      </c>
      <c r="H160" s="68">
        <v>0</v>
      </c>
      <c r="I160" s="69">
        <v>0.08</v>
      </c>
      <c r="J160" s="68">
        <f t="shared" si="27"/>
        <v>25160</v>
      </c>
      <c r="K160" s="69">
        <v>0.05</v>
      </c>
      <c r="L160" s="68">
        <f t="shared" si="28"/>
        <v>15725</v>
      </c>
      <c r="M160" s="69">
        <v>0.03</v>
      </c>
      <c r="N160" s="68">
        <f t="shared" si="29"/>
        <v>9435</v>
      </c>
      <c r="O160" s="68">
        <f t="shared" si="30"/>
        <v>50320</v>
      </c>
      <c r="P160" s="68">
        <f t="shared" si="26"/>
        <v>264180</v>
      </c>
    </row>
    <row r="161" spans="1:16" s="103" customFormat="1" ht="63">
      <c r="A161" s="43"/>
      <c r="B161" s="43" t="s">
        <v>650</v>
      </c>
      <c r="C161" s="43" t="s">
        <v>651</v>
      </c>
      <c r="D161" s="97" t="s">
        <v>652</v>
      </c>
      <c r="E161" s="68">
        <v>202800</v>
      </c>
      <c r="F161" s="67">
        <v>0.06</v>
      </c>
      <c r="G161" s="68">
        <v>0</v>
      </c>
      <c r="H161" s="68">
        <f>+E161*F161</f>
        <v>12168</v>
      </c>
      <c r="I161" s="70">
        <v>0.025</v>
      </c>
      <c r="J161" s="68">
        <f t="shared" si="27"/>
        <v>5070</v>
      </c>
      <c r="K161" s="69">
        <v>0.02</v>
      </c>
      <c r="L161" s="68">
        <f t="shared" si="28"/>
        <v>4056</v>
      </c>
      <c r="M161" s="70">
        <v>0.015</v>
      </c>
      <c r="N161" s="68">
        <f t="shared" si="29"/>
        <v>3042</v>
      </c>
      <c r="O161" s="68">
        <f t="shared" si="30"/>
        <v>12168</v>
      </c>
      <c r="P161" s="68">
        <f t="shared" si="26"/>
        <v>190632</v>
      </c>
    </row>
    <row r="162" spans="1:16" s="103" customFormat="1" ht="63">
      <c r="A162" s="43"/>
      <c r="B162" s="43" t="s">
        <v>540</v>
      </c>
      <c r="C162" s="43" t="s">
        <v>653</v>
      </c>
      <c r="D162" s="97" t="s">
        <v>654</v>
      </c>
      <c r="E162" s="68">
        <v>226200</v>
      </c>
      <c r="F162" s="67">
        <v>0.06</v>
      </c>
      <c r="G162" s="68">
        <v>0</v>
      </c>
      <c r="H162" s="68">
        <f>+E162*F162</f>
        <v>13572</v>
      </c>
      <c r="I162" s="70">
        <v>0.025</v>
      </c>
      <c r="J162" s="68">
        <f t="shared" si="27"/>
        <v>5655</v>
      </c>
      <c r="K162" s="69">
        <v>0.02</v>
      </c>
      <c r="L162" s="68">
        <f t="shared" si="28"/>
        <v>4524</v>
      </c>
      <c r="M162" s="70">
        <v>0.015</v>
      </c>
      <c r="N162" s="68">
        <f t="shared" si="29"/>
        <v>3393</v>
      </c>
      <c r="O162" s="68">
        <f t="shared" si="30"/>
        <v>13572</v>
      </c>
      <c r="P162" s="68">
        <f t="shared" si="26"/>
        <v>212628</v>
      </c>
    </row>
    <row r="163" spans="1:16" s="103" customFormat="1" ht="84">
      <c r="A163" s="43"/>
      <c r="B163" s="43" t="s">
        <v>554</v>
      </c>
      <c r="C163" s="43" t="s">
        <v>655</v>
      </c>
      <c r="D163" s="97" t="s">
        <v>656</v>
      </c>
      <c r="E163" s="68">
        <v>70200</v>
      </c>
      <c r="F163" s="67">
        <v>0.06</v>
      </c>
      <c r="G163" s="68">
        <v>0</v>
      </c>
      <c r="H163" s="68">
        <f>+E163*F163</f>
        <v>4212</v>
      </c>
      <c r="I163" s="70">
        <v>0.025</v>
      </c>
      <c r="J163" s="68">
        <f t="shared" si="27"/>
        <v>1755</v>
      </c>
      <c r="K163" s="69">
        <v>0.02</v>
      </c>
      <c r="L163" s="68">
        <f t="shared" si="28"/>
        <v>1404</v>
      </c>
      <c r="M163" s="70">
        <v>0.015</v>
      </c>
      <c r="N163" s="68">
        <f t="shared" si="29"/>
        <v>1053</v>
      </c>
      <c r="O163" s="68">
        <f t="shared" si="30"/>
        <v>4212</v>
      </c>
      <c r="P163" s="68">
        <f t="shared" si="26"/>
        <v>65988</v>
      </c>
    </row>
    <row r="164" spans="1:16" s="103" customFormat="1" ht="84">
      <c r="A164" s="43"/>
      <c r="B164" s="43" t="s">
        <v>657</v>
      </c>
      <c r="C164" s="43" t="s">
        <v>658</v>
      </c>
      <c r="D164" s="97" t="s">
        <v>659</v>
      </c>
      <c r="E164" s="68">
        <v>187530</v>
      </c>
      <c r="F164" s="67">
        <v>0.16</v>
      </c>
      <c r="G164" s="68">
        <f>+E164*F164</f>
        <v>30004.8</v>
      </c>
      <c r="H164" s="68">
        <v>0</v>
      </c>
      <c r="I164" s="69">
        <v>0.08</v>
      </c>
      <c r="J164" s="68">
        <f t="shared" si="27"/>
        <v>15002.4</v>
      </c>
      <c r="K164" s="69">
        <v>0.05</v>
      </c>
      <c r="L164" s="68">
        <f t="shared" si="28"/>
        <v>9376.5</v>
      </c>
      <c r="M164" s="69">
        <v>0.03</v>
      </c>
      <c r="N164" s="68">
        <f t="shared" si="29"/>
        <v>5625.9</v>
      </c>
      <c r="O164" s="68">
        <f t="shared" si="30"/>
        <v>30004.800000000003</v>
      </c>
      <c r="P164" s="68">
        <f t="shared" si="26"/>
        <v>157525.2</v>
      </c>
    </row>
    <row r="165" spans="1:16" s="103" customFormat="1" ht="63">
      <c r="A165" s="43"/>
      <c r="B165" s="43" t="s">
        <v>660</v>
      </c>
      <c r="C165" s="43" t="s">
        <v>661</v>
      </c>
      <c r="D165" s="97" t="s">
        <v>662</v>
      </c>
      <c r="E165" s="68">
        <v>175500</v>
      </c>
      <c r="F165" s="67">
        <v>0.06</v>
      </c>
      <c r="G165" s="68">
        <v>0</v>
      </c>
      <c r="H165" s="68">
        <f>+E165*F165</f>
        <v>10530</v>
      </c>
      <c r="I165" s="70">
        <v>0.025</v>
      </c>
      <c r="J165" s="68">
        <f>E165*I165</f>
        <v>4387.5</v>
      </c>
      <c r="K165" s="69">
        <v>0.02</v>
      </c>
      <c r="L165" s="68">
        <f>+E165*K165</f>
        <v>3510</v>
      </c>
      <c r="M165" s="70">
        <v>0.015</v>
      </c>
      <c r="N165" s="68">
        <f>+E165*M165</f>
        <v>2632.5</v>
      </c>
      <c r="O165" s="68">
        <f>SUM(J165+L165+N165)</f>
        <v>10530</v>
      </c>
      <c r="P165" s="68">
        <f>+E165-O165</f>
        <v>164970</v>
      </c>
    </row>
    <row r="166" spans="1:16" s="103" customFormat="1" ht="63">
      <c r="A166" s="43"/>
      <c r="B166" s="43" t="s">
        <v>660</v>
      </c>
      <c r="C166" s="43" t="s">
        <v>663</v>
      </c>
      <c r="D166" s="97" t="s">
        <v>664</v>
      </c>
      <c r="E166" s="68">
        <v>179400</v>
      </c>
      <c r="F166" s="67">
        <v>0.06</v>
      </c>
      <c r="G166" s="68">
        <v>0</v>
      </c>
      <c r="H166" s="68">
        <f>+E166*F166</f>
        <v>10764</v>
      </c>
      <c r="I166" s="70">
        <v>0.025</v>
      </c>
      <c r="J166" s="68">
        <f>E166*I166</f>
        <v>4485</v>
      </c>
      <c r="K166" s="69">
        <v>0.02</v>
      </c>
      <c r="L166" s="68">
        <f>+E166*K166</f>
        <v>3588</v>
      </c>
      <c r="M166" s="70">
        <v>0.015</v>
      </c>
      <c r="N166" s="68">
        <f>+E166*M166</f>
        <v>2691</v>
      </c>
      <c r="O166" s="68">
        <f>SUM(J166+L166+N166)</f>
        <v>10764</v>
      </c>
      <c r="P166" s="68">
        <f>+E166-O166</f>
        <v>168636</v>
      </c>
    </row>
    <row r="167" spans="1:16" s="103" customFormat="1" ht="84">
      <c r="A167" s="43"/>
      <c r="B167" s="43" t="s">
        <v>665</v>
      </c>
      <c r="C167" s="43" t="s">
        <v>666</v>
      </c>
      <c r="D167" s="97" t="s">
        <v>667</v>
      </c>
      <c r="E167" s="68">
        <v>500850</v>
      </c>
      <c r="F167" s="67">
        <v>0.16</v>
      </c>
      <c r="G167" s="68">
        <f>+E167*F167</f>
        <v>80136</v>
      </c>
      <c r="H167" s="68">
        <v>0</v>
      </c>
      <c r="I167" s="69">
        <v>0.08</v>
      </c>
      <c r="J167" s="68">
        <f>E167*I167</f>
        <v>40068</v>
      </c>
      <c r="K167" s="69">
        <v>0.05</v>
      </c>
      <c r="L167" s="68">
        <f>+E167*K167</f>
        <v>25042.5</v>
      </c>
      <c r="M167" s="69">
        <v>0.03</v>
      </c>
      <c r="N167" s="68">
        <f>+E167*M167</f>
        <v>15025.5</v>
      </c>
      <c r="O167" s="68">
        <f>SUM(J167+L167+N167)</f>
        <v>80136</v>
      </c>
      <c r="P167" s="68">
        <f>+E167-O167</f>
        <v>420714</v>
      </c>
    </row>
    <row r="168" spans="1:17" s="103" customFormat="1" ht="21">
      <c r="A168" s="5"/>
      <c r="B168" s="5"/>
      <c r="C168" s="5"/>
      <c r="D168" s="98"/>
      <c r="E168" s="39"/>
      <c r="F168" s="71"/>
      <c r="G168" s="68"/>
      <c r="H168" s="68"/>
      <c r="I168" s="69"/>
      <c r="J168" s="68"/>
      <c r="K168" s="69"/>
      <c r="L168" s="68"/>
      <c r="M168" s="69"/>
      <c r="N168" s="68"/>
      <c r="O168" s="68"/>
      <c r="P168" s="68"/>
      <c r="Q168" s="38"/>
    </row>
    <row r="169" spans="1:17" s="115" customFormat="1" ht="21.75">
      <c r="A169" s="240" t="s">
        <v>85</v>
      </c>
      <c r="B169" s="240"/>
      <c r="C169" s="240"/>
      <c r="D169" s="240"/>
      <c r="E169" s="113">
        <f>SUM(E148:E168)</f>
        <v>61188580</v>
      </c>
      <c r="F169" s="113"/>
      <c r="G169" s="113">
        <f>SUM(G148:G168)</f>
        <v>319148.8</v>
      </c>
      <c r="H169" s="113">
        <f>SUM(H148:H168)</f>
        <v>119634</v>
      </c>
      <c r="I169" s="113"/>
      <c r="J169" s="113">
        <f>SUM(J148:J168)</f>
        <v>209421.9</v>
      </c>
      <c r="K169" s="113"/>
      <c r="L169" s="113">
        <f>SUM(L148:L168)</f>
        <v>139612</v>
      </c>
      <c r="M169" s="113"/>
      <c r="N169" s="113">
        <f>SUM(N148:N168)</f>
        <v>89748.9</v>
      </c>
      <c r="O169" s="113">
        <f>SUM(O148:O168)</f>
        <v>438782.8</v>
      </c>
      <c r="P169" s="113">
        <f>SUM(P148:P168)</f>
        <v>60749797.2</v>
      </c>
      <c r="Q169" s="114"/>
    </row>
    <row r="170" spans="1:17" s="59" customFormat="1" ht="23.25">
      <c r="A170" s="107" t="s">
        <v>72</v>
      </c>
      <c r="B170" s="107"/>
      <c r="C170" s="108"/>
      <c r="D170" s="109"/>
      <c r="E170" s="110"/>
      <c r="F170" s="111"/>
      <c r="G170" s="118"/>
      <c r="H170" s="118"/>
      <c r="I170" s="119"/>
      <c r="J170" s="118"/>
      <c r="K170" s="119"/>
      <c r="L170" s="118"/>
      <c r="M170" s="119"/>
      <c r="N170" s="118"/>
      <c r="O170" s="118"/>
      <c r="P170" s="118"/>
      <c r="Q170" s="120"/>
    </row>
    <row r="171" spans="1:16" s="103" customFormat="1" ht="63">
      <c r="A171" s="43"/>
      <c r="B171" s="43" t="s">
        <v>402</v>
      </c>
      <c r="C171" s="43" t="s">
        <v>433</v>
      </c>
      <c r="D171" s="97" t="s">
        <v>434</v>
      </c>
      <c r="E171" s="68">
        <v>13415</v>
      </c>
      <c r="F171" s="69" t="s">
        <v>105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8">
        <f>+E171-O171</f>
        <v>13415</v>
      </c>
    </row>
    <row r="172" spans="1:16" s="103" customFormat="1" ht="63">
      <c r="A172" s="43"/>
      <c r="B172" s="43" t="s">
        <v>391</v>
      </c>
      <c r="C172" s="43" t="s">
        <v>435</v>
      </c>
      <c r="D172" s="97" t="s">
        <v>436</v>
      </c>
      <c r="E172" s="68">
        <v>35000</v>
      </c>
      <c r="F172" s="69" t="s">
        <v>105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f aca="true" t="shared" si="31" ref="P172:P185">+E172-O172</f>
        <v>35000</v>
      </c>
    </row>
    <row r="173" spans="1:16" s="103" customFormat="1" ht="63">
      <c r="A173" s="43"/>
      <c r="B173" s="43" t="s">
        <v>391</v>
      </c>
      <c r="C173" s="43" t="s">
        <v>437</v>
      </c>
      <c r="D173" s="97" t="s">
        <v>438</v>
      </c>
      <c r="E173" s="68">
        <v>109200</v>
      </c>
      <c r="F173" s="69" t="s">
        <v>105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f t="shared" si="31"/>
        <v>109200</v>
      </c>
    </row>
    <row r="174" spans="1:16" s="103" customFormat="1" ht="42">
      <c r="A174" s="43"/>
      <c r="B174" s="43" t="s">
        <v>439</v>
      </c>
      <c r="C174" s="43" t="s">
        <v>440</v>
      </c>
      <c r="D174" s="97" t="s">
        <v>441</v>
      </c>
      <c r="E174" s="68">
        <v>30000</v>
      </c>
      <c r="F174" s="69" t="s">
        <v>105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f t="shared" si="31"/>
        <v>30000</v>
      </c>
    </row>
    <row r="175" spans="1:16" s="103" customFormat="1" ht="63">
      <c r="A175" s="43"/>
      <c r="B175" s="43" t="s">
        <v>442</v>
      </c>
      <c r="C175" s="43" t="s">
        <v>443</v>
      </c>
      <c r="D175" s="97" t="s">
        <v>444</v>
      </c>
      <c r="E175" s="68">
        <v>13415</v>
      </c>
      <c r="F175" s="69" t="s">
        <v>105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f t="shared" si="31"/>
        <v>13415</v>
      </c>
    </row>
    <row r="176" spans="1:16" s="103" customFormat="1" ht="63">
      <c r="A176" s="43"/>
      <c r="B176" s="43" t="s">
        <v>442</v>
      </c>
      <c r="C176" s="43" t="s">
        <v>445</v>
      </c>
      <c r="D176" s="97" t="s">
        <v>446</v>
      </c>
      <c r="E176" s="68">
        <v>21950</v>
      </c>
      <c r="F176" s="69" t="s">
        <v>105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f t="shared" si="31"/>
        <v>21950</v>
      </c>
    </row>
    <row r="177" spans="1:16" s="103" customFormat="1" ht="84">
      <c r="A177" s="43"/>
      <c r="B177" s="43" t="s">
        <v>405</v>
      </c>
      <c r="C177" s="43" t="s">
        <v>447</v>
      </c>
      <c r="D177" s="97" t="s">
        <v>448</v>
      </c>
      <c r="E177" s="68">
        <v>78000</v>
      </c>
      <c r="F177" s="69" t="s">
        <v>105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f t="shared" si="31"/>
        <v>78000</v>
      </c>
    </row>
    <row r="178" spans="1:16" s="103" customFormat="1" ht="84">
      <c r="A178" s="43"/>
      <c r="B178" s="43" t="s">
        <v>405</v>
      </c>
      <c r="C178" s="43" t="s">
        <v>449</v>
      </c>
      <c r="D178" s="97" t="s">
        <v>450</v>
      </c>
      <c r="E178" s="68">
        <v>226200</v>
      </c>
      <c r="F178" s="69" t="s">
        <v>105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f t="shared" si="31"/>
        <v>226200</v>
      </c>
    </row>
    <row r="179" spans="1:16" s="103" customFormat="1" ht="63">
      <c r="A179" s="43"/>
      <c r="B179" s="43" t="s">
        <v>376</v>
      </c>
      <c r="C179" s="43" t="s">
        <v>451</v>
      </c>
      <c r="D179" s="97" t="s">
        <v>452</v>
      </c>
      <c r="E179" s="68">
        <v>21950</v>
      </c>
      <c r="F179" s="69" t="s">
        <v>105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f t="shared" si="31"/>
        <v>21950</v>
      </c>
    </row>
    <row r="180" spans="1:16" s="103" customFormat="1" ht="63">
      <c r="A180" s="43"/>
      <c r="B180" s="43" t="s">
        <v>376</v>
      </c>
      <c r="C180" s="43" t="s">
        <v>453</v>
      </c>
      <c r="D180" s="97" t="s">
        <v>454</v>
      </c>
      <c r="E180" s="68">
        <v>21800</v>
      </c>
      <c r="F180" s="69" t="s">
        <v>105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8">
        <v>0</v>
      </c>
      <c r="P180" s="68">
        <f t="shared" si="31"/>
        <v>21800</v>
      </c>
    </row>
    <row r="181" spans="1:16" s="103" customFormat="1" ht="63">
      <c r="A181" s="43"/>
      <c r="B181" s="43" t="s">
        <v>408</v>
      </c>
      <c r="C181" s="43" t="s">
        <v>455</v>
      </c>
      <c r="D181" s="97" t="s">
        <v>456</v>
      </c>
      <c r="E181" s="68">
        <v>480200</v>
      </c>
      <c r="F181" s="69" t="s">
        <v>105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f t="shared" si="31"/>
        <v>480200</v>
      </c>
    </row>
    <row r="182" spans="1:16" s="103" customFormat="1" ht="84">
      <c r="A182" s="43"/>
      <c r="B182" s="43" t="s">
        <v>457</v>
      </c>
      <c r="C182" s="43" t="s">
        <v>458</v>
      </c>
      <c r="D182" s="97" t="s">
        <v>459</v>
      </c>
      <c r="E182" s="68">
        <v>292500</v>
      </c>
      <c r="F182" s="69" t="s">
        <v>105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f t="shared" si="31"/>
        <v>292500</v>
      </c>
    </row>
    <row r="183" spans="1:16" s="103" customFormat="1" ht="63">
      <c r="A183" s="43"/>
      <c r="B183" s="43" t="s">
        <v>388</v>
      </c>
      <c r="C183" s="43" t="s">
        <v>460</v>
      </c>
      <c r="D183" s="97" t="s">
        <v>461</v>
      </c>
      <c r="E183" s="68">
        <v>58500</v>
      </c>
      <c r="F183" s="69" t="s">
        <v>105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>
        <f t="shared" si="31"/>
        <v>58500</v>
      </c>
    </row>
    <row r="184" spans="1:16" s="103" customFormat="1" ht="63">
      <c r="A184" s="43"/>
      <c r="B184" s="43" t="s">
        <v>388</v>
      </c>
      <c r="C184" s="43" t="s">
        <v>462</v>
      </c>
      <c r="D184" s="97" t="s">
        <v>463</v>
      </c>
      <c r="E184" s="68">
        <v>367500</v>
      </c>
      <c r="F184" s="69" t="s">
        <v>105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f t="shared" si="31"/>
        <v>367500</v>
      </c>
    </row>
    <row r="185" spans="1:16" s="103" customFormat="1" ht="63">
      <c r="A185" s="43"/>
      <c r="B185" s="43" t="s">
        <v>388</v>
      </c>
      <c r="C185" s="43" t="s">
        <v>464</v>
      </c>
      <c r="D185" s="97" t="s">
        <v>465</v>
      </c>
      <c r="E185" s="68">
        <v>352800</v>
      </c>
      <c r="F185" s="69" t="s">
        <v>105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f t="shared" si="31"/>
        <v>352800</v>
      </c>
    </row>
    <row r="186" spans="1:16" s="103" customFormat="1" ht="63">
      <c r="A186" s="43"/>
      <c r="B186" s="43" t="s">
        <v>422</v>
      </c>
      <c r="C186" s="43" t="s">
        <v>466</v>
      </c>
      <c r="D186" s="97" t="s">
        <v>467</v>
      </c>
      <c r="E186" s="68">
        <v>347900</v>
      </c>
      <c r="F186" s="69" t="s">
        <v>105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f>+E186-O186</f>
        <v>347900</v>
      </c>
    </row>
    <row r="187" spans="1:16" s="103" customFormat="1" ht="84">
      <c r="A187" s="43"/>
      <c r="B187" s="43" t="s">
        <v>422</v>
      </c>
      <c r="C187" s="43" t="s">
        <v>468</v>
      </c>
      <c r="D187" s="97" t="s">
        <v>469</v>
      </c>
      <c r="E187" s="68">
        <v>319800</v>
      </c>
      <c r="F187" s="69" t="s">
        <v>105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f aca="true" t="shared" si="32" ref="P187:P193">+E187-O187</f>
        <v>319800</v>
      </c>
    </row>
    <row r="188" spans="1:16" s="103" customFormat="1" ht="84">
      <c r="A188" s="43"/>
      <c r="B188" s="43" t="s">
        <v>379</v>
      </c>
      <c r="C188" s="43" t="s">
        <v>470</v>
      </c>
      <c r="D188" s="97" t="s">
        <v>471</v>
      </c>
      <c r="E188" s="68">
        <v>491400</v>
      </c>
      <c r="F188" s="69" t="s">
        <v>105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f t="shared" si="32"/>
        <v>491400</v>
      </c>
    </row>
    <row r="189" spans="1:16" s="103" customFormat="1" ht="63">
      <c r="A189" s="43"/>
      <c r="B189" s="43" t="s">
        <v>430</v>
      </c>
      <c r="C189" s="43" t="s">
        <v>472</v>
      </c>
      <c r="D189" s="97" t="s">
        <v>473</v>
      </c>
      <c r="E189" s="68">
        <v>195000</v>
      </c>
      <c r="F189" s="69" t="s">
        <v>105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f t="shared" si="32"/>
        <v>195000</v>
      </c>
    </row>
    <row r="190" spans="1:16" s="103" customFormat="1" ht="63">
      <c r="A190" s="43"/>
      <c r="B190" s="43" t="s">
        <v>430</v>
      </c>
      <c r="C190" s="43" t="s">
        <v>474</v>
      </c>
      <c r="D190" s="97" t="s">
        <v>475</v>
      </c>
      <c r="E190" s="68">
        <v>57000</v>
      </c>
      <c r="F190" s="69" t="s">
        <v>105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f t="shared" si="32"/>
        <v>57000</v>
      </c>
    </row>
    <row r="191" spans="1:16" s="103" customFormat="1" ht="63">
      <c r="A191" s="43"/>
      <c r="B191" s="43" t="s">
        <v>430</v>
      </c>
      <c r="C191" s="43" t="s">
        <v>476</v>
      </c>
      <c r="D191" s="97" t="s">
        <v>477</v>
      </c>
      <c r="E191" s="68">
        <v>85800</v>
      </c>
      <c r="F191" s="69" t="s">
        <v>105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f t="shared" si="32"/>
        <v>85800</v>
      </c>
    </row>
    <row r="192" spans="1:16" s="103" customFormat="1" ht="63">
      <c r="A192" s="43"/>
      <c r="B192" s="43" t="s">
        <v>430</v>
      </c>
      <c r="C192" s="43" t="s">
        <v>478</v>
      </c>
      <c r="D192" s="97" t="s">
        <v>479</v>
      </c>
      <c r="E192" s="68">
        <v>195000</v>
      </c>
      <c r="F192" s="69" t="s">
        <v>105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8">
        <v>0</v>
      </c>
      <c r="P192" s="68">
        <f t="shared" si="32"/>
        <v>195000</v>
      </c>
    </row>
    <row r="193" spans="1:16" s="103" customFormat="1" ht="105">
      <c r="A193" s="43"/>
      <c r="B193" s="43" t="s">
        <v>430</v>
      </c>
      <c r="C193" s="43" t="s">
        <v>480</v>
      </c>
      <c r="D193" s="97" t="s">
        <v>481</v>
      </c>
      <c r="E193" s="68">
        <v>273000</v>
      </c>
      <c r="F193" s="69" t="s">
        <v>105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  <c r="P193" s="68">
        <f t="shared" si="32"/>
        <v>273000</v>
      </c>
    </row>
    <row r="194" spans="1:16" s="103" customFormat="1" ht="84">
      <c r="A194" s="43"/>
      <c r="B194" s="43" t="s">
        <v>520</v>
      </c>
      <c r="C194" s="43" t="s">
        <v>521</v>
      </c>
      <c r="D194" s="97" t="s">
        <v>522</v>
      </c>
      <c r="E194" s="68">
        <v>66300</v>
      </c>
      <c r="F194" s="69" t="s">
        <v>105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f>+E194-O194</f>
        <v>66300</v>
      </c>
    </row>
    <row r="195" spans="1:16" s="103" customFormat="1" ht="42">
      <c r="A195" s="43"/>
      <c r="B195" s="43" t="s">
        <v>523</v>
      </c>
      <c r="C195" s="43" t="s">
        <v>524</v>
      </c>
      <c r="D195" s="97" t="s">
        <v>525</v>
      </c>
      <c r="E195" s="68">
        <v>120900</v>
      </c>
      <c r="F195" s="69" t="s">
        <v>105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f aca="true" t="shared" si="33" ref="P195:P201">+E195-O195</f>
        <v>120900</v>
      </c>
    </row>
    <row r="196" spans="1:16" s="103" customFormat="1" ht="63">
      <c r="A196" s="43"/>
      <c r="B196" s="43" t="s">
        <v>523</v>
      </c>
      <c r="C196" s="43" t="s">
        <v>526</v>
      </c>
      <c r="D196" s="97" t="s">
        <v>527</v>
      </c>
      <c r="E196" s="68">
        <v>195000</v>
      </c>
      <c r="F196" s="69" t="s">
        <v>105</v>
      </c>
      <c r="G196" s="68">
        <v>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v>0</v>
      </c>
      <c r="P196" s="68">
        <f t="shared" si="33"/>
        <v>195000</v>
      </c>
    </row>
    <row r="197" spans="1:16" s="103" customFormat="1" ht="84">
      <c r="A197" s="43"/>
      <c r="B197" s="43" t="s">
        <v>523</v>
      </c>
      <c r="C197" s="43" t="s">
        <v>528</v>
      </c>
      <c r="D197" s="97" t="s">
        <v>529</v>
      </c>
      <c r="E197" s="68">
        <v>35000</v>
      </c>
      <c r="F197" s="69" t="s">
        <v>105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f t="shared" si="33"/>
        <v>35000</v>
      </c>
    </row>
    <row r="198" spans="1:16" s="103" customFormat="1" ht="84">
      <c r="A198" s="43"/>
      <c r="B198" s="43" t="s">
        <v>530</v>
      </c>
      <c r="C198" s="43" t="s">
        <v>531</v>
      </c>
      <c r="D198" s="97" t="s">
        <v>532</v>
      </c>
      <c r="E198" s="68">
        <v>548800</v>
      </c>
      <c r="F198" s="69" t="s">
        <v>105</v>
      </c>
      <c r="G198" s="68">
        <v>0</v>
      </c>
      <c r="H198" s="68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f t="shared" si="33"/>
        <v>548800</v>
      </c>
    </row>
    <row r="199" spans="1:16" s="103" customFormat="1" ht="84">
      <c r="A199" s="43"/>
      <c r="B199" s="43" t="s">
        <v>530</v>
      </c>
      <c r="C199" s="43" t="s">
        <v>533</v>
      </c>
      <c r="D199" s="97" t="s">
        <v>534</v>
      </c>
      <c r="E199" s="68">
        <v>441000</v>
      </c>
      <c r="F199" s="69" t="s">
        <v>105</v>
      </c>
      <c r="G199" s="68">
        <v>0</v>
      </c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  <c r="P199" s="68">
        <f t="shared" si="33"/>
        <v>441000</v>
      </c>
    </row>
    <row r="200" spans="1:16" s="103" customFormat="1" ht="84">
      <c r="A200" s="43"/>
      <c r="B200" s="43" t="s">
        <v>530</v>
      </c>
      <c r="C200" s="43" t="s">
        <v>535</v>
      </c>
      <c r="D200" s="97" t="s">
        <v>536</v>
      </c>
      <c r="E200" s="68">
        <v>220500</v>
      </c>
      <c r="F200" s="69" t="s">
        <v>105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f t="shared" si="33"/>
        <v>220500</v>
      </c>
    </row>
    <row r="201" spans="1:16" s="103" customFormat="1" ht="63">
      <c r="A201" s="43"/>
      <c r="B201" s="43" t="s">
        <v>514</v>
      </c>
      <c r="C201" s="43" t="s">
        <v>537</v>
      </c>
      <c r="D201" s="97" t="s">
        <v>538</v>
      </c>
      <c r="E201" s="68">
        <v>74100</v>
      </c>
      <c r="F201" s="69" t="s">
        <v>105</v>
      </c>
      <c r="G201" s="68">
        <v>0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8">
        <v>0</v>
      </c>
      <c r="P201" s="68">
        <f t="shared" si="33"/>
        <v>74100</v>
      </c>
    </row>
    <row r="202" spans="1:16" s="103" customFormat="1" ht="84">
      <c r="A202" s="43"/>
      <c r="B202" s="43" t="s">
        <v>668</v>
      </c>
      <c r="C202" s="43" t="s">
        <v>669</v>
      </c>
      <c r="D202" s="97" t="s">
        <v>670</v>
      </c>
      <c r="E202" s="68">
        <v>367500</v>
      </c>
      <c r="F202" s="69" t="s">
        <v>105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68">
        <f>+E202-O202</f>
        <v>367500</v>
      </c>
    </row>
    <row r="203" spans="1:16" s="103" customFormat="1" ht="84">
      <c r="A203" s="43"/>
      <c r="B203" s="43" t="s">
        <v>668</v>
      </c>
      <c r="C203" s="43" t="s">
        <v>671</v>
      </c>
      <c r="D203" s="97" t="s">
        <v>672</v>
      </c>
      <c r="E203" s="68">
        <v>431200</v>
      </c>
      <c r="F203" s="69" t="s">
        <v>105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  <c r="P203" s="68">
        <f aca="true" t="shared" si="34" ref="P203:P213">+E203-O203</f>
        <v>431200</v>
      </c>
    </row>
    <row r="204" spans="1:16" s="103" customFormat="1" ht="126">
      <c r="A204" s="43"/>
      <c r="B204" s="43" t="s">
        <v>668</v>
      </c>
      <c r="C204" s="43" t="s">
        <v>673</v>
      </c>
      <c r="D204" s="97" t="s">
        <v>674</v>
      </c>
      <c r="E204" s="68">
        <v>333200</v>
      </c>
      <c r="F204" s="69" t="s">
        <v>105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f t="shared" si="34"/>
        <v>333200</v>
      </c>
    </row>
    <row r="205" spans="1:16" s="103" customFormat="1" ht="63">
      <c r="A205" s="43"/>
      <c r="B205" s="43" t="s">
        <v>675</v>
      </c>
      <c r="C205" s="43" t="s">
        <v>676</v>
      </c>
      <c r="D205" s="97" t="s">
        <v>677</v>
      </c>
      <c r="E205" s="68">
        <v>191100</v>
      </c>
      <c r="F205" s="69" t="s">
        <v>105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0</v>
      </c>
      <c r="O205" s="68">
        <v>0</v>
      </c>
      <c r="P205" s="68">
        <f t="shared" si="34"/>
        <v>191100</v>
      </c>
    </row>
    <row r="206" spans="1:16" s="103" customFormat="1" ht="84">
      <c r="A206" s="43"/>
      <c r="B206" s="43" t="s">
        <v>675</v>
      </c>
      <c r="C206" s="43" t="s">
        <v>678</v>
      </c>
      <c r="D206" s="97" t="s">
        <v>679</v>
      </c>
      <c r="E206" s="68">
        <v>148200</v>
      </c>
      <c r="F206" s="69" t="s">
        <v>105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f t="shared" si="34"/>
        <v>148200</v>
      </c>
    </row>
    <row r="207" spans="1:16" s="103" customFormat="1" ht="63">
      <c r="A207" s="43"/>
      <c r="B207" s="43" t="s">
        <v>540</v>
      </c>
      <c r="C207" s="43" t="s">
        <v>680</v>
      </c>
      <c r="D207" s="97" t="s">
        <v>681</v>
      </c>
      <c r="E207" s="68">
        <v>396900</v>
      </c>
      <c r="F207" s="69" t="s">
        <v>105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f t="shared" si="34"/>
        <v>396900</v>
      </c>
    </row>
    <row r="208" spans="1:16" s="103" customFormat="1" ht="63">
      <c r="A208" s="43"/>
      <c r="B208" s="43" t="s">
        <v>554</v>
      </c>
      <c r="C208" s="43" t="s">
        <v>682</v>
      </c>
      <c r="D208" s="97" t="s">
        <v>683</v>
      </c>
      <c r="E208" s="68">
        <v>450800</v>
      </c>
      <c r="F208" s="69" t="s">
        <v>105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f t="shared" si="34"/>
        <v>450800</v>
      </c>
    </row>
    <row r="209" spans="1:16" s="103" customFormat="1" ht="63">
      <c r="A209" s="43"/>
      <c r="B209" s="43" t="s">
        <v>684</v>
      </c>
      <c r="C209" s="43" t="s">
        <v>685</v>
      </c>
      <c r="D209" s="97" t="s">
        <v>686</v>
      </c>
      <c r="E209" s="68">
        <v>120</v>
      </c>
      <c r="F209" s="69" t="s">
        <v>105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f t="shared" si="34"/>
        <v>120</v>
      </c>
    </row>
    <row r="210" spans="1:16" s="103" customFormat="1" ht="84">
      <c r="A210" s="43"/>
      <c r="B210" s="43" t="s">
        <v>684</v>
      </c>
      <c r="C210" s="43" t="s">
        <v>687</v>
      </c>
      <c r="D210" s="97" t="s">
        <v>688</v>
      </c>
      <c r="E210" s="68">
        <v>276900</v>
      </c>
      <c r="F210" s="69" t="s">
        <v>105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f t="shared" si="34"/>
        <v>276900</v>
      </c>
    </row>
    <row r="211" spans="1:16" s="103" customFormat="1" ht="84">
      <c r="A211" s="43"/>
      <c r="B211" s="43" t="s">
        <v>684</v>
      </c>
      <c r="C211" s="43" t="s">
        <v>689</v>
      </c>
      <c r="D211" s="97" t="s">
        <v>690</v>
      </c>
      <c r="E211" s="68">
        <v>166600</v>
      </c>
      <c r="F211" s="69" t="s">
        <v>105</v>
      </c>
      <c r="G211" s="68">
        <v>0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f t="shared" si="34"/>
        <v>166600</v>
      </c>
    </row>
    <row r="212" spans="1:16" s="103" customFormat="1" ht="105">
      <c r="A212" s="43"/>
      <c r="B212" s="43" t="s">
        <v>684</v>
      </c>
      <c r="C212" s="43" t="s">
        <v>691</v>
      </c>
      <c r="D212" s="97" t="s">
        <v>692</v>
      </c>
      <c r="E212" s="68">
        <v>78500</v>
      </c>
      <c r="F212" s="69" t="s">
        <v>105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f t="shared" si="34"/>
        <v>78500</v>
      </c>
    </row>
    <row r="213" spans="1:16" s="103" customFormat="1" ht="105">
      <c r="A213" s="43"/>
      <c r="B213" s="43" t="s">
        <v>684</v>
      </c>
      <c r="C213" s="43" t="s">
        <v>693</v>
      </c>
      <c r="D213" s="97" t="s">
        <v>694</v>
      </c>
      <c r="E213" s="68">
        <v>112000</v>
      </c>
      <c r="F213" s="69" t="s">
        <v>105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f t="shared" si="34"/>
        <v>112000</v>
      </c>
    </row>
    <row r="214" spans="1:16" s="103" customFormat="1" ht="42">
      <c r="A214" s="43"/>
      <c r="B214" s="200" t="s">
        <v>695</v>
      </c>
      <c r="C214" s="43" t="s">
        <v>696</v>
      </c>
      <c r="D214" s="97" t="s">
        <v>697</v>
      </c>
      <c r="E214" s="68">
        <v>-120</v>
      </c>
      <c r="F214" s="69" t="s">
        <v>105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8">
        <v>0</v>
      </c>
      <c r="P214" s="68">
        <f>+E214-O214</f>
        <v>-120</v>
      </c>
    </row>
    <row r="215" spans="1:16" s="103" customFormat="1" ht="84">
      <c r="A215" s="43"/>
      <c r="B215" s="43" t="s">
        <v>698</v>
      </c>
      <c r="C215" s="43" t="s">
        <v>699</v>
      </c>
      <c r="D215" s="97" t="s">
        <v>700</v>
      </c>
      <c r="E215" s="68">
        <v>377300</v>
      </c>
      <c r="F215" s="69" t="s">
        <v>105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f>+E215-O215</f>
        <v>377300</v>
      </c>
    </row>
    <row r="216" spans="1:16" s="103" customFormat="1" ht="42">
      <c r="A216" s="43"/>
      <c r="B216" s="43" t="s">
        <v>701</v>
      </c>
      <c r="C216" s="43" t="s">
        <v>702</v>
      </c>
      <c r="D216" s="97" t="s">
        <v>703</v>
      </c>
      <c r="E216" s="68">
        <v>10000</v>
      </c>
      <c r="F216" s="69" t="s">
        <v>105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f aca="true" t="shared" si="35" ref="P216:P248">+E216-O216</f>
        <v>10000</v>
      </c>
    </row>
    <row r="217" spans="1:16" s="103" customFormat="1" ht="84">
      <c r="A217" s="43"/>
      <c r="B217" s="43" t="s">
        <v>701</v>
      </c>
      <c r="C217" s="43" t="s">
        <v>704</v>
      </c>
      <c r="D217" s="97" t="s">
        <v>705</v>
      </c>
      <c r="E217" s="68">
        <v>35000</v>
      </c>
      <c r="F217" s="69" t="s">
        <v>105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f t="shared" si="35"/>
        <v>35000</v>
      </c>
    </row>
    <row r="218" spans="1:16" s="103" customFormat="1" ht="84">
      <c r="A218" s="43"/>
      <c r="B218" s="43" t="s">
        <v>701</v>
      </c>
      <c r="C218" s="43" t="s">
        <v>706</v>
      </c>
      <c r="D218" s="97" t="s">
        <v>707</v>
      </c>
      <c r="E218" s="68">
        <v>120900</v>
      </c>
      <c r="F218" s="69" t="s">
        <v>105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f t="shared" si="35"/>
        <v>120900</v>
      </c>
    </row>
    <row r="219" spans="1:16" s="103" customFormat="1" ht="84">
      <c r="A219" s="43"/>
      <c r="B219" s="43" t="s">
        <v>701</v>
      </c>
      <c r="C219" s="43" t="s">
        <v>708</v>
      </c>
      <c r="D219" s="97" t="s">
        <v>709</v>
      </c>
      <c r="E219" s="68">
        <v>396900</v>
      </c>
      <c r="F219" s="69" t="s">
        <v>105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f t="shared" si="35"/>
        <v>396900</v>
      </c>
    </row>
    <row r="220" spans="1:16" s="103" customFormat="1" ht="105">
      <c r="A220" s="43"/>
      <c r="B220" s="43" t="s">
        <v>710</v>
      </c>
      <c r="C220" s="43" t="s">
        <v>711</v>
      </c>
      <c r="D220" s="97" t="s">
        <v>712</v>
      </c>
      <c r="E220" s="68">
        <v>392000</v>
      </c>
      <c r="F220" s="69" t="s">
        <v>105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f t="shared" si="35"/>
        <v>392000</v>
      </c>
    </row>
    <row r="221" spans="1:16" s="103" customFormat="1" ht="84">
      <c r="A221" s="43"/>
      <c r="B221" s="43" t="s">
        <v>710</v>
      </c>
      <c r="C221" s="43" t="s">
        <v>713</v>
      </c>
      <c r="D221" s="97" t="s">
        <v>714</v>
      </c>
      <c r="E221" s="68">
        <v>441000</v>
      </c>
      <c r="F221" s="69" t="s">
        <v>105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f t="shared" si="35"/>
        <v>441000</v>
      </c>
    </row>
    <row r="222" spans="1:16" s="103" customFormat="1" ht="63">
      <c r="A222" s="43"/>
      <c r="B222" s="43" t="s">
        <v>710</v>
      </c>
      <c r="C222" s="43" t="s">
        <v>715</v>
      </c>
      <c r="D222" s="97" t="s">
        <v>716</v>
      </c>
      <c r="E222" s="68">
        <v>151900</v>
      </c>
      <c r="F222" s="69" t="s">
        <v>105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68">
        <v>0</v>
      </c>
      <c r="O222" s="68">
        <v>0</v>
      </c>
      <c r="P222" s="68">
        <f t="shared" si="35"/>
        <v>151900</v>
      </c>
    </row>
    <row r="223" spans="1:16" s="103" customFormat="1" ht="63">
      <c r="A223" s="43"/>
      <c r="B223" s="43" t="s">
        <v>710</v>
      </c>
      <c r="C223" s="43" t="s">
        <v>717</v>
      </c>
      <c r="D223" s="97" t="s">
        <v>718</v>
      </c>
      <c r="E223" s="68">
        <v>113100</v>
      </c>
      <c r="F223" s="69" t="s">
        <v>105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0</v>
      </c>
      <c r="O223" s="68">
        <v>0</v>
      </c>
      <c r="P223" s="68">
        <f t="shared" si="35"/>
        <v>113100</v>
      </c>
    </row>
    <row r="224" spans="1:16" s="103" customFormat="1" ht="84">
      <c r="A224" s="43"/>
      <c r="B224" s="43" t="s">
        <v>710</v>
      </c>
      <c r="C224" s="43" t="s">
        <v>719</v>
      </c>
      <c r="D224" s="97" t="s">
        <v>720</v>
      </c>
      <c r="E224" s="68">
        <v>195000</v>
      </c>
      <c r="F224" s="69" t="s">
        <v>105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f t="shared" si="35"/>
        <v>195000</v>
      </c>
    </row>
    <row r="225" spans="1:16" s="103" customFormat="1" ht="84">
      <c r="A225" s="43"/>
      <c r="B225" s="43" t="s">
        <v>721</v>
      </c>
      <c r="C225" s="43" t="s">
        <v>722</v>
      </c>
      <c r="D225" s="97" t="s">
        <v>723</v>
      </c>
      <c r="E225" s="68">
        <v>220500</v>
      </c>
      <c r="F225" s="69" t="s">
        <v>105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f t="shared" si="35"/>
        <v>220500</v>
      </c>
    </row>
    <row r="226" spans="1:16" s="103" customFormat="1" ht="84">
      <c r="A226" s="43"/>
      <c r="B226" s="43" t="s">
        <v>721</v>
      </c>
      <c r="C226" s="43" t="s">
        <v>724</v>
      </c>
      <c r="D226" s="97" t="s">
        <v>725</v>
      </c>
      <c r="E226" s="68">
        <v>372400</v>
      </c>
      <c r="F226" s="69" t="s">
        <v>105</v>
      </c>
      <c r="G226" s="68">
        <v>0</v>
      </c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8">
        <v>0</v>
      </c>
      <c r="P226" s="68">
        <f t="shared" si="35"/>
        <v>372400</v>
      </c>
    </row>
    <row r="227" spans="1:16" s="103" customFormat="1" ht="84">
      <c r="A227" s="43"/>
      <c r="B227" s="43" t="s">
        <v>721</v>
      </c>
      <c r="C227" s="43" t="s">
        <v>726</v>
      </c>
      <c r="D227" s="97" t="s">
        <v>727</v>
      </c>
      <c r="E227" s="68">
        <v>230300</v>
      </c>
      <c r="F227" s="69" t="s">
        <v>105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8">
        <v>0</v>
      </c>
      <c r="P227" s="68">
        <f t="shared" si="35"/>
        <v>230300</v>
      </c>
    </row>
    <row r="228" spans="1:16" s="103" customFormat="1" ht="105">
      <c r="A228" s="43"/>
      <c r="B228" s="43" t="s">
        <v>728</v>
      </c>
      <c r="C228" s="43" t="s">
        <v>729</v>
      </c>
      <c r="D228" s="97" t="s">
        <v>730</v>
      </c>
      <c r="E228" s="68">
        <v>480200</v>
      </c>
      <c r="F228" s="69" t="s">
        <v>105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f t="shared" si="35"/>
        <v>480200</v>
      </c>
    </row>
    <row r="229" spans="1:16" s="103" customFormat="1" ht="105">
      <c r="A229" s="43"/>
      <c r="B229" s="43" t="s">
        <v>728</v>
      </c>
      <c r="C229" s="43" t="s">
        <v>731</v>
      </c>
      <c r="D229" s="97" t="s">
        <v>732</v>
      </c>
      <c r="E229" s="68">
        <v>480200</v>
      </c>
      <c r="F229" s="69" t="s">
        <v>105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f t="shared" si="35"/>
        <v>480200</v>
      </c>
    </row>
    <row r="230" spans="1:16" s="103" customFormat="1" ht="84">
      <c r="A230" s="43"/>
      <c r="B230" s="43" t="s">
        <v>733</v>
      </c>
      <c r="C230" s="43" t="s">
        <v>734</v>
      </c>
      <c r="D230" s="97" t="s">
        <v>735</v>
      </c>
      <c r="E230" s="68">
        <v>343000</v>
      </c>
      <c r="F230" s="69" t="s">
        <v>105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f t="shared" si="35"/>
        <v>343000</v>
      </c>
    </row>
    <row r="231" spans="1:16" s="103" customFormat="1" ht="105">
      <c r="A231" s="43"/>
      <c r="B231" s="43" t="s">
        <v>733</v>
      </c>
      <c r="C231" s="43" t="s">
        <v>736</v>
      </c>
      <c r="D231" s="97" t="s">
        <v>737</v>
      </c>
      <c r="E231" s="68">
        <v>117000</v>
      </c>
      <c r="F231" s="69" t="s">
        <v>105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f t="shared" si="35"/>
        <v>117000</v>
      </c>
    </row>
    <row r="232" spans="1:16" s="103" customFormat="1" ht="84">
      <c r="A232" s="43"/>
      <c r="B232" s="43" t="s">
        <v>733</v>
      </c>
      <c r="C232" s="43" t="s">
        <v>738</v>
      </c>
      <c r="D232" s="97" t="s">
        <v>739</v>
      </c>
      <c r="E232" s="68">
        <v>66300</v>
      </c>
      <c r="F232" s="69" t="s">
        <v>105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8">
        <v>0</v>
      </c>
      <c r="P232" s="68">
        <f t="shared" si="35"/>
        <v>66300</v>
      </c>
    </row>
    <row r="233" spans="1:16" s="103" customFormat="1" ht="42">
      <c r="A233" s="43"/>
      <c r="B233" s="43" t="s">
        <v>624</v>
      </c>
      <c r="C233" s="43" t="s">
        <v>740</v>
      </c>
      <c r="D233" s="97" t="s">
        <v>741</v>
      </c>
      <c r="E233" s="68">
        <v>-58800</v>
      </c>
      <c r="F233" s="69" t="s">
        <v>105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8">
        <v>0</v>
      </c>
      <c r="P233" s="68">
        <f t="shared" si="35"/>
        <v>-58800</v>
      </c>
    </row>
    <row r="234" spans="1:16" s="103" customFormat="1" ht="105">
      <c r="A234" s="43"/>
      <c r="B234" s="43" t="s">
        <v>624</v>
      </c>
      <c r="C234" s="43" t="s">
        <v>742</v>
      </c>
      <c r="D234" s="97" t="s">
        <v>743</v>
      </c>
      <c r="E234" s="68">
        <v>97500</v>
      </c>
      <c r="F234" s="69" t="s">
        <v>105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f t="shared" si="35"/>
        <v>97500</v>
      </c>
    </row>
    <row r="235" spans="1:16" s="103" customFormat="1" ht="84">
      <c r="A235" s="43"/>
      <c r="B235" s="43" t="s">
        <v>665</v>
      </c>
      <c r="C235" s="43" t="s">
        <v>744</v>
      </c>
      <c r="D235" s="97" t="s">
        <v>745</v>
      </c>
      <c r="E235" s="68">
        <v>127400</v>
      </c>
      <c r="F235" s="69" t="s">
        <v>105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f t="shared" si="35"/>
        <v>127400</v>
      </c>
    </row>
    <row r="236" spans="1:16" s="103" customFormat="1" ht="105">
      <c r="A236" s="43"/>
      <c r="B236" s="200" t="s">
        <v>665</v>
      </c>
      <c r="C236" s="43" t="s">
        <v>746</v>
      </c>
      <c r="D236" s="97" t="s">
        <v>747</v>
      </c>
      <c r="E236" s="68">
        <v>333200</v>
      </c>
      <c r="F236" s="69" t="s">
        <v>105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  <c r="P236" s="68">
        <f t="shared" si="35"/>
        <v>333200</v>
      </c>
    </row>
    <row r="237" spans="1:16" s="103" customFormat="1" ht="105">
      <c r="A237" s="43"/>
      <c r="B237" s="43" t="s">
        <v>748</v>
      </c>
      <c r="C237" s="43" t="s">
        <v>749</v>
      </c>
      <c r="D237" s="97" t="s">
        <v>750</v>
      </c>
      <c r="E237" s="68">
        <v>159900</v>
      </c>
      <c r="F237" s="69" t="s">
        <v>105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f t="shared" si="35"/>
        <v>159900</v>
      </c>
    </row>
    <row r="238" spans="1:16" s="103" customFormat="1" ht="63">
      <c r="A238" s="43"/>
      <c r="B238" s="43" t="s">
        <v>591</v>
      </c>
      <c r="C238" s="43" t="s">
        <v>751</v>
      </c>
      <c r="D238" s="97" t="s">
        <v>752</v>
      </c>
      <c r="E238" s="68">
        <v>382200</v>
      </c>
      <c r="F238" s="69" t="s">
        <v>105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68">
        <f t="shared" si="35"/>
        <v>382200</v>
      </c>
    </row>
    <row r="239" spans="1:16" s="103" customFormat="1" ht="105">
      <c r="A239" s="43"/>
      <c r="B239" s="43" t="s">
        <v>636</v>
      </c>
      <c r="C239" s="43" t="s">
        <v>753</v>
      </c>
      <c r="D239" s="97" t="s">
        <v>754</v>
      </c>
      <c r="E239" s="68">
        <v>187200</v>
      </c>
      <c r="F239" s="69" t="s">
        <v>105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f t="shared" si="35"/>
        <v>187200</v>
      </c>
    </row>
    <row r="240" spans="1:16" s="103" customFormat="1" ht="84">
      <c r="A240" s="43"/>
      <c r="B240" s="43" t="s">
        <v>636</v>
      </c>
      <c r="C240" s="43" t="s">
        <v>755</v>
      </c>
      <c r="D240" s="97" t="s">
        <v>756</v>
      </c>
      <c r="E240" s="68">
        <v>264600</v>
      </c>
      <c r="F240" s="69" t="s">
        <v>105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8">
        <v>0</v>
      </c>
      <c r="P240" s="68">
        <f t="shared" si="35"/>
        <v>264600</v>
      </c>
    </row>
    <row r="241" spans="1:16" s="103" customFormat="1" ht="84">
      <c r="A241" s="43"/>
      <c r="B241" s="43" t="s">
        <v>636</v>
      </c>
      <c r="C241" s="43" t="s">
        <v>757</v>
      </c>
      <c r="D241" s="97" t="s">
        <v>758</v>
      </c>
      <c r="E241" s="68">
        <v>445900</v>
      </c>
      <c r="F241" s="69" t="s">
        <v>105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f t="shared" si="35"/>
        <v>445900</v>
      </c>
    </row>
    <row r="242" spans="1:16" s="103" customFormat="1" ht="84">
      <c r="A242" s="43"/>
      <c r="B242" s="200" t="s">
        <v>636</v>
      </c>
      <c r="C242" s="43" t="s">
        <v>759</v>
      </c>
      <c r="D242" s="97" t="s">
        <v>760</v>
      </c>
      <c r="E242" s="68">
        <v>259700</v>
      </c>
      <c r="F242" s="69" t="s">
        <v>105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8">
        <v>0</v>
      </c>
      <c r="P242" s="68">
        <f t="shared" si="35"/>
        <v>259700</v>
      </c>
    </row>
    <row r="243" spans="1:16" s="103" customFormat="1" ht="84">
      <c r="A243" s="43"/>
      <c r="B243" s="43" t="s">
        <v>761</v>
      </c>
      <c r="C243" s="43" t="s">
        <v>762</v>
      </c>
      <c r="D243" s="97" t="s">
        <v>763</v>
      </c>
      <c r="E243" s="68">
        <v>230300</v>
      </c>
      <c r="F243" s="69" t="s">
        <v>105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8">
        <v>0</v>
      </c>
      <c r="P243" s="68">
        <f t="shared" si="35"/>
        <v>230300</v>
      </c>
    </row>
    <row r="244" spans="1:16" s="103" customFormat="1" ht="84">
      <c r="A244" s="43"/>
      <c r="B244" s="43" t="s">
        <v>639</v>
      </c>
      <c r="C244" s="43" t="s">
        <v>764</v>
      </c>
      <c r="D244" s="97" t="s">
        <v>765</v>
      </c>
      <c r="E244" s="68">
        <v>46800</v>
      </c>
      <c r="F244" s="69" t="s">
        <v>105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f t="shared" si="35"/>
        <v>46800</v>
      </c>
    </row>
    <row r="245" spans="1:16" s="103" customFormat="1" ht="105">
      <c r="A245" s="43"/>
      <c r="B245" s="43" t="s">
        <v>639</v>
      </c>
      <c r="C245" s="43" t="s">
        <v>766</v>
      </c>
      <c r="D245" s="97" t="s">
        <v>767</v>
      </c>
      <c r="E245" s="68">
        <v>78000</v>
      </c>
      <c r="F245" s="69" t="s">
        <v>105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f t="shared" si="35"/>
        <v>78000</v>
      </c>
    </row>
    <row r="246" spans="1:16" s="103" customFormat="1" ht="84">
      <c r="A246" s="43"/>
      <c r="B246" s="43" t="s">
        <v>639</v>
      </c>
      <c r="C246" s="43" t="s">
        <v>768</v>
      </c>
      <c r="D246" s="97" t="s">
        <v>769</v>
      </c>
      <c r="E246" s="68">
        <v>39000</v>
      </c>
      <c r="F246" s="69" t="s">
        <v>105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f t="shared" si="35"/>
        <v>39000</v>
      </c>
    </row>
    <row r="247" spans="1:16" s="103" customFormat="1" ht="42">
      <c r="A247" s="43"/>
      <c r="B247" s="43" t="s">
        <v>770</v>
      </c>
      <c r="C247" s="43" t="s">
        <v>771</v>
      </c>
      <c r="D247" s="97" t="s">
        <v>772</v>
      </c>
      <c r="E247" s="68">
        <v>12500</v>
      </c>
      <c r="F247" s="69" t="s">
        <v>105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68">
        <f t="shared" si="35"/>
        <v>12500</v>
      </c>
    </row>
    <row r="248" spans="1:16" s="103" customFormat="1" ht="84">
      <c r="A248" s="43"/>
      <c r="B248" s="43" t="s">
        <v>770</v>
      </c>
      <c r="C248" s="43" t="s">
        <v>773</v>
      </c>
      <c r="D248" s="97" t="s">
        <v>774</v>
      </c>
      <c r="E248" s="68">
        <v>347900</v>
      </c>
      <c r="F248" s="69" t="s">
        <v>105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f t="shared" si="35"/>
        <v>347900</v>
      </c>
    </row>
    <row r="249" spans="1:16" s="103" customFormat="1" ht="21">
      <c r="A249" s="43"/>
      <c r="B249" s="43"/>
      <c r="C249" s="43"/>
      <c r="D249" s="97"/>
      <c r="E249" s="68"/>
      <c r="F249" s="69"/>
      <c r="G249" s="68"/>
      <c r="H249" s="68"/>
      <c r="I249" s="68"/>
      <c r="J249" s="68"/>
      <c r="K249" s="68"/>
      <c r="L249" s="68"/>
      <c r="M249" s="68"/>
      <c r="N249" s="68"/>
      <c r="O249" s="68"/>
      <c r="P249" s="68"/>
    </row>
    <row r="250" spans="1:17" s="115" customFormat="1" ht="21.75">
      <c r="A250" s="240" t="s">
        <v>73</v>
      </c>
      <c r="B250" s="240"/>
      <c r="C250" s="240"/>
      <c r="D250" s="240"/>
      <c r="E250" s="113">
        <f>SUM(E171:E249)</f>
        <v>16238130</v>
      </c>
      <c r="F250" s="113"/>
      <c r="G250" s="113">
        <f>SUM(G171:G249)</f>
        <v>0</v>
      </c>
      <c r="H250" s="113">
        <f>SUM(H171:H249)</f>
        <v>0</v>
      </c>
      <c r="I250" s="113"/>
      <c r="J250" s="113">
        <f>SUM(J171:J249)</f>
        <v>0</v>
      </c>
      <c r="K250" s="113"/>
      <c r="L250" s="113">
        <f>SUM(L171:L249)</f>
        <v>0</v>
      </c>
      <c r="M250" s="113"/>
      <c r="N250" s="113">
        <f>SUM(N171:N249)</f>
        <v>0</v>
      </c>
      <c r="O250" s="113">
        <f>SUM(O171:O249)</f>
        <v>0</v>
      </c>
      <c r="P250" s="113">
        <f>SUM(P171:P249)</f>
        <v>16238130</v>
      </c>
      <c r="Q250" s="114"/>
    </row>
    <row r="251" spans="1:17" s="136" customFormat="1" ht="22.5" thickBot="1">
      <c r="A251" s="241" t="s">
        <v>12</v>
      </c>
      <c r="B251" s="242"/>
      <c r="C251" s="242"/>
      <c r="D251" s="243"/>
      <c r="E251" s="134">
        <f>SUM(E24+E29+E33+E47+E55+E60+E64+E75+E79+E83+E87+E106+E110+E114+E118+E122+E126+E130+E134+E138+E142+E146+E169+E250)</f>
        <v>83152444</v>
      </c>
      <c r="F251" s="134"/>
      <c r="G251" s="134">
        <f>SUM(G24+G29+G33+G47+G55+G60+G64+G75+G79+G83+G87+G106+G110+G114+G118+G122+G126+G130+G134+G138+G142+G146+G169+G250)</f>
        <v>611053.76</v>
      </c>
      <c r="H251" s="134">
        <f>SUM(H24+H29+H33+H47+H55+H60+H64+H75+H79+H83+H87+H106+H110+H114+H118+H122+H126+H130+H134+H138+H142+H146+H169+H250)</f>
        <v>430558.68</v>
      </c>
      <c r="I251" s="134"/>
      <c r="J251" s="134">
        <f>SUM(J24+J29+J33+J47+J55+J60+J64+J75+J79+J83+J87+J106+J110+J114+J118+J122+J126+J130+J134+J138+J142+J146+J169+J250)</f>
        <v>484926.32999999996</v>
      </c>
      <c r="K251" s="134"/>
      <c r="L251" s="134">
        <f>SUM(L24+L29+L33+L47+L55+L60+L64+L75+L79+L83+L87+L106+L110+L114+L118+L122+L126+L130+L134+L138+L142+L146+L169+L250)</f>
        <v>334473.86</v>
      </c>
      <c r="M251" s="134"/>
      <c r="N251" s="134">
        <f>SUM(N24+N29+N33+N47+N55+N60+N64+N75+N79+N83+N87+N106+N110+N114+N118+N122+N126+N130+N134+N138+N142+N146+N169+N250)</f>
        <v>222212.25</v>
      </c>
      <c r="O251" s="134">
        <f>SUM(O24+O29+O33+O47+O55+O60+O64+O75+O79+O83+O87+O106+O110+O114+O118+O122+O126+O130+O134+O138+O142+O146+O169+O250)</f>
        <v>1041612.44</v>
      </c>
      <c r="P251" s="134">
        <f>SUM(P24+P29+P33+P47+P55+P60+P64+P75+P79+P83+P87+P106+P110+P114+P118+P122+P126+P130+P134+P138+P142+P146+P169+P250)</f>
        <v>82110831.56</v>
      </c>
      <c r="Q251" s="135"/>
    </row>
    <row r="252" spans="1:17" s="207" customFormat="1" ht="21.75" thickTop="1">
      <c r="A252" s="201"/>
      <c r="B252" s="201"/>
      <c r="C252" s="201"/>
      <c r="D252" s="202" t="s">
        <v>106</v>
      </c>
      <c r="E252" s="93">
        <f>-54476191.24-5329615.88+2294793.81+1041612.44+123383714.87+16238130</f>
        <v>83152444</v>
      </c>
      <c r="F252" s="203"/>
      <c r="G252" s="203"/>
      <c r="H252" s="204">
        <f>SUM(G251:H251)</f>
        <v>1041612.44</v>
      </c>
      <c r="I252" s="205"/>
      <c r="J252" s="204"/>
      <c r="K252" s="205"/>
      <c r="L252" s="204"/>
      <c r="M252" s="205"/>
      <c r="N252" s="204">
        <f>SUM(J251+L251+N251)</f>
        <v>1041612.44</v>
      </c>
      <c r="O252" s="204"/>
      <c r="P252" s="204">
        <f>SUM(O251:P251)</f>
        <v>83152444</v>
      </c>
      <c r="Q252" s="206"/>
    </row>
    <row r="253" spans="2:17" s="45" customFormat="1" ht="18.75">
      <c r="B253" s="183"/>
      <c r="C253" s="183"/>
      <c r="D253" s="104"/>
      <c r="E253" s="84">
        <f>SUM(E251-E252)</f>
        <v>0</v>
      </c>
      <c r="F253" s="84"/>
      <c r="G253" s="84"/>
      <c r="H253" s="84">
        <f>SUM(O251-H252)</f>
        <v>0</v>
      </c>
      <c r="I253" s="87"/>
      <c r="J253" s="84"/>
      <c r="K253" s="87"/>
      <c r="L253" s="84"/>
      <c r="M253" s="87"/>
      <c r="N253" s="84">
        <f>SUM(O251-N252)</f>
        <v>0</v>
      </c>
      <c r="O253" s="84"/>
      <c r="P253" s="84">
        <f>SUM(E251-P252)</f>
        <v>0</v>
      </c>
      <c r="Q253" s="208"/>
    </row>
    <row r="254" spans="1:17" s="45" customFormat="1" ht="21">
      <c r="A254" s="83" t="s">
        <v>107</v>
      </c>
      <c r="B254" s="83"/>
      <c r="C254" s="83"/>
      <c r="D254" s="104"/>
      <c r="E254" s="192"/>
      <c r="F254" s="84"/>
      <c r="G254" s="192"/>
      <c r="H254" s="193"/>
      <c r="I254" s="86"/>
      <c r="J254" s="193"/>
      <c r="K254" s="86"/>
      <c r="L254" s="193"/>
      <c r="M254" s="86"/>
      <c r="N254" s="193"/>
      <c r="O254" s="193"/>
      <c r="P254" s="193"/>
      <c r="Q254" s="38"/>
    </row>
    <row r="255" spans="1:17" s="45" customFormat="1" ht="21">
      <c r="A255" s="83" t="s">
        <v>108</v>
      </c>
      <c r="B255" s="83"/>
      <c r="C255" s="83"/>
      <c r="D255" s="104"/>
      <c r="E255" s="192"/>
      <c r="F255" s="84"/>
      <c r="G255" s="192"/>
      <c r="H255" s="192"/>
      <c r="I255" s="87"/>
      <c r="J255" s="192"/>
      <c r="K255" s="87"/>
      <c r="L255" s="192"/>
      <c r="M255" s="87"/>
      <c r="N255" s="192"/>
      <c r="O255" s="192"/>
      <c r="P255" s="192"/>
      <c r="Q255" s="38"/>
    </row>
    <row r="256" spans="1:16" s="45" customFormat="1" ht="18.75">
      <c r="A256" s="88"/>
      <c r="B256" s="88" t="s">
        <v>109</v>
      </c>
      <c r="D256" s="105"/>
      <c r="E256" s="192"/>
      <c r="F256" s="89"/>
      <c r="G256" s="192"/>
      <c r="H256" s="192"/>
      <c r="I256" s="87"/>
      <c r="J256" s="192"/>
      <c r="K256" s="87"/>
      <c r="L256" s="192"/>
      <c r="M256" s="87"/>
      <c r="N256" s="192"/>
      <c r="O256" s="192"/>
      <c r="P256" s="192"/>
    </row>
    <row r="257" spans="1:16" s="45" customFormat="1" ht="18.75">
      <c r="A257" s="88"/>
      <c r="B257" s="88" t="s">
        <v>110</v>
      </c>
      <c r="D257" s="105"/>
      <c r="E257" s="192"/>
      <c r="F257" s="89"/>
      <c r="G257" s="192"/>
      <c r="H257" s="192"/>
      <c r="I257" s="87"/>
      <c r="J257" s="192"/>
      <c r="K257" s="87"/>
      <c r="L257" s="192"/>
      <c r="M257" s="87"/>
      <c r="N257" s="192"/>
      <c r="O257" s="192"/>
      <c r="P257" s="192"/>
    </row>
    <row r="258" spans="1:16" s="45" customFormat="1" ht="18.75">
      <c r="A258" s="90" t="s">
        <v>111</v>
      </c>
      <c r="B258" s="91" t="s">
        <v>112</v>
      </c>
      <c r="D258" s="105"/>
      <c r="E258" s="192"/>
      <c r="G258" s="192"/>
      <c r="H258" s="192"/>
      <c r="I258" s="87"/>
      <c r="J258" s="192"/>
      <c r="K258" s="87"/>
      <c r="L258" s="192"/>
      <c r="M258" s="87"/>
      <c r="N258" s="192"/>
      <c r="O258" s="192"/>
      <c r="P258" s="192"/>
    </row>
    <row r="259" spans="1:16" s="45" customFormat="1" ht="18.75">
      <c r="A259" s="91" t="s">
        <v>482</v>
      </c>
      <c r="B259" s="91"/>
      <c r="D259" s="105"/>
      <c r="E259" s="192"/>
      <c r="G259" s="192"/>
      <c r="H259" s="192"/>
      <c r="I259" s="87"/>
      <c r="J259" s="192"/>
      <c r="K259" s="87"/>
      <c r="L259" s="192"/>
      <c r="M259" s="87"/>
      <c r="N259" s="192"/>
      <c r="O259" s="192"/>
      <c r="P259" s="192"/>
    </row>
    <row r="260" spans="1:16" s="45" customFormat="1" ht="18.75">
      <c r="A260" s="90"/>
      <c r="B260" s="88"/>
      <c r="D260" s="105"/>
      <c r="I260" s="87"/>
      <c r="J260" s="89"/>
      <c r="K260" s="87"/>
      <c r="L260" s="89"/>
      <c r="M260" s="87"/>
      <c r="N260" s="89"/>
      <c r="O260" s="89"/>
      <c r="P260" s="89"/>
    </row>
    <row r="262" spans="1:20" ht="18">
      <c r="A262" s="184" t="s">
        <v>354</v>
      </c>
      <c r="B262" s="184"/>
      <c r="O262" s="92"/>
      <c r="Q262" s="92"/>
      <c r="R262" s="35"/>
      <c r="S262" s="35"/>
      <c r="T262" s="35"/>
    </row>
    <row r="263" spans="1:20" s="185" customFormat="1" ht="18">
      <c r="A263" s="184" t="s">
        <v>355</v>
      </c>
      <c r="B263" s="96"/>
      <c r="D263" s="186"/>
      <c r="E263" s="187"/>
      <c r="F263" s="187"/>
      <c r="G263" s="187"/>
      <c r="H263" s="187"/>
      <c r="I263" s="188"/>
      <c r="J263" s="187"/>
      <c r="K263" s="188"/>
      <c r="L263" s="187"/>
      <c r="M263" s="188"/>
      <c r="N263" s="187"/>
      <c r="O263" s="188"/>
      <c r="P263" s="187"/>
      <c r="Q263" s="188"/>
      <c r="R263" s="187"/>
      <c r="S263" s="187"/>
      <c r="T263" s="187"/>
    </row>
    <row r="264" spans="1:20" s="185" customFormat="1" ht="21">
      <c r="A264" s="189" t="s">
        <v>356</v>
      </c>
      <c r="D264" s="186"/>
      <c r="E264" s="190"/>
      <c r="F264" s="187"/>
      <c r="G264" s="187"/>
      <c r="H264" s="187"/>
      <c r="I264" s="188"/>
      <c r="J264" s="187"/>
      <c r="K264" s="188"/>
      <c r="L264" s="187"/>
      <c r="M264" s="188"/>
      <c r="N264" s="187"/>
      <c r="O264" s="188"/>
      <c r="P264" s="187"/>
      <c r="Q264" s="188"/>
      <c r="R264" s="187"/>
      <c r="S264" s="187"/>
      <c r="T264" s="187"/>
    </row>
  </sheetData>
  <sheetProtection/>
  <mergeCells count="47">
    <mergeCell ref="O4:O7"/>
    <mergeCell ref="G5:G7"/>
    <mergeCell ref="P5:P7"/>
    <mergeCell ref="I6:J7"/>
    <mergeCell ref="K6:L7"/>
    <mergeCell ref="M6:N7"/>
    <mergeCell ref="F4:N4"/>
    <mergeCell ref="A1:P1"/>
    <mergeCell ref="A2:P2"/>
    <mergeCell ref="A3:P3"/>
    <mergeCell ref="A4:B9"/>
    <mergeCell ref="C4:C9"/>
    <mergeCell ref="D4:D9"/>
    <mergeCell ref="K8:L8"/>
    <mergeCell ref="M8:N8"/>
    <mergeCell ref="I9:J9"/>
    <mergeCell ref="K9:L9"/>
    <mergeCell ref="M9:N9"/>
    <mergeCell ref="H5:H7"/>
    <mergeCell ref="I5:N5"/>
    <mergeCell ref="A33:D33"/>
    <mergeCell ref="I8:J8"/>
    <mergeCell ref="E4:E8"/>
    <mergeCell ref="A106:D106"/>
    <mergeCell ref="A110:D110"/>
    <mergeCell ref="A75:D75"/>
    <mergeCell ref="A79:D79"/>
    <mergeCell ref="A83:D83"/>
    <mergeCell ref="A87:D87"/>
    <mergeCell ref="A24:D24"/>
    <mergeCell ref="A29:D29"/>
    <mergeCell ref="A47:D47"/>
    <mergeCell ref="A55:D55"/>
    <mergeCell ref="A60:D60"/>
    <mergeCell ref="A64:D64"/>
    <mergeCell ref="A114:D114"/>
    <mergeCell ref="A118:D118"/>
    <mergeCell ref="A122:D122"/>
    <mergeCell ref="A126:D126"/>
    <mergeCell ref="A130:D130"/>
    <mergeCell ref="A134:D134"/>
    <mergeCell ref="A138:D138"/>
    <mergeCell ref="A142:D142"/>
    <mergeCell ref="A146:D146"/>
    <mergeCell ref="A169:D169"/>
    <mergeCell ref="A250:D250"/>
    <mergeCell ref="A251:D251"/>
  </mergeCells>
  <printOptions/>
  <pageMargins left="0.2755905511811024" right="0.1968503937007874" top="0.7480314960629921" bottom="0.4330708661417323" header="0.31496062992125984" footer="0.31496062992125984"/>
  <pageSetup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Thaksin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Kanjanawalai</dc:creator>
  <cp:keywords/>
  <dc:description/>
  <cp:lastModifiedBy>Lenovo</cp:lastModifiedBy>
  <cp:lastPrinted>2022-06-10T09:30:44Z</cp:lastPrinted>
  <dcterms:created xsi:type="dcterms:W3CDTF">2009-12-02T09:08:25Z</dcterms:created>
  <dcterms:modified xsi:type="dcterms:W3CDTF">2022-06-10T09:32:09Z</dcterms:modified>
  <cp:category/>
  <cp:version/>
  <cp:contentType/>
  <cp:contentStatus/>
</cp:coreProperties>
</file>